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I:\Dezernat203\Förderung\S 89 (IX 230) - Familienerholung\03 Formulare - Antrag_VN_Anlagen\Verwendungsnachweisunterlagen\"/>
    </mc:Choice>
  </mc:AlternateContent>
  <workbookProtection workbookPassword="D981" lockStructure="1"/>
  <bookViews>
    <workbookView xWindow="0" yWindow="0" windowWidth="14370" windowHeight="3420" tabRatio="895" activeTab="8"/>
  </bookViews>
  <sheets>
    <sheet name="allg. Daten" sheetId="35" r:id="rId1"/>
    <sheet name="Hinweise zum Ausfüllen" sheetId="37" state="hidden" r:id="rId2"/>
    <sheet name="Zus." sheetId="19" state="hidden" r:id="rId3"/>
    <sheet name="Belegliste" sheetId="51" state="hidden" r:id="rId4"/>
    <sheet name="Einnahmen" sheetId="67" state="hidden" r:id="rId5"/>
    <sheet name="Festbetrag_S101" sheetId="53" state="hidden" r:id="rId6"/>
    <sheet name="Festbetrag_S104" sheetId="87" state="hidden" r:id="rId7"/>
    <sheet name="Sachbericht (A1)_S89" sheetId="76" r:id="rId8"/>
    <sheet name="TN-Übersicht-Wohnsitz (A2)_S89" sheetId="78" r:id="rId9"/>
    <sheet name="FB" sheetId="56" state="hidden" r:id="rId10"/>
    <sheet name="DB" sheetId="38" state="hidden" r:id="rId11"/>
    <sheet name="DEFINITION" sheetId="39" state="hidden" r:id="rId12"/>
  </sheets>
  <definedNames>
    <definedName name="_xlnm._FilterDatabase" localSheetId="3" hidden="1">Belegliste!$D$1:$J$1</definedName>
    <definedName name="_xlnm._FilterDatabase" localSheetId="4" hidden="1">Einnahmen!$A$8:$M$8</definedName>
    <definedName name="Anerkannte_Ausgaben">Zus.!$M$18</definedName>
    <definedName name="ANR">'allg. Daten'!$D$24</definedName>
    <definedName name="Anteilsbetrag" localSheetId="8">#REF!</definedName>
    <definedName name="Anteilsbetrag">Zus.!$J$27</definedName>
    <definedName name="AnteilsbetragAnerkannt" localSheetId="8">#REF!</definedName>
    <definedName name="AnteilsbetragAnerkannt">Zus.!$R$27</definedName>
    <definedName name="AusgAnerkannt" localSheetId="8">#REF!</definedName>
    <definedName name="AusgAnerkannt">Zus.!$M$24</definedName>
    <definedName name="AusISAP">'allg. Daten'!$A$31</definedName>
    <definedName name="Bescheidvom">'allg. Daten'!$D$22</definedName>
    <definedName name="bis">'allg. Daten'!$F$28</definedName>
    <definedName name="Differenz_anerkannt">Zus.!$N$18</definedName>
    <definedName name="DivA">#REF!</definedName>
    <definedName name="Dritt_Eigenmittel" localSheetId="8">#REF!</definedName>
    <definedName name="Dritt_Eigenmittel">Zus.!$D$25</definedName>
    <definedName name="Dritt_EigenmittelAnerkannt" localSheetId="8">#REF!</definedName>
    <definedName name="Dritt_EigenmittelAnerkannt">Zus.!$M$25</definedName>
    <definedName name="_xlnm.Print_Area" localSheetId="3">Belegliste!$D:$J</definedName>
    <definedName name="_xlnm.Print_Area" localSheetId="4">Einnahmen!$A:$M</definedName>
    <definedName name="_xlnm.Print_Area" localSheetId="5">Festbetrag_S101!$A:$K</definedName>
    <definedName name="_xlnm.Print_Area" localSheetId="6">Festbetrag_S104!$A:$M</definedName>
    <definedName name="_xlnm.Print_Area" localSheetId="7">'Sachbericht (A1)_S89'!$A$1:$H$49</definedName>
    <definedName name="_xlnm.Print_Area" localSheetId="8">'TN-Übersicht-Wohnsitz (A2)_S89'!$A$2:$L$63</definedName>
    <definedName name="_xlnm.Print_Area" localSheetId="2">Zus.!$A$1:$N$66</definedName>
    <definedName name="ELeas">#REF!</definedName>
    <definedName name="Ergebnis" localSheetId="8">#REF!</definedName>
    <definedName name="Ergebnis">Zus.!$D$28</definedName>
    <definedName name="ErgebnisAnerkannt" localSheetId="8">#REF!</definedName>
    <definedName name="ErgebnisAnerkannt">Zus.!$M$28</definedName>
    <definedName name="F_ART" localSheetId="8">#REF!</definedName>
    <definedName name="F_ART">'allg. Daten'!$D$34</definedName>
    <definedName name="F_Satz" localSheetId="8">#REF!</definedName>
    <definedName name="F_Satz">'allg. Daten'!$G$34</definedName>
    <definedName name="Fehlbedarf" localSheetId="8">#REF!</definedName>
    <definedName name="Fehlbedarf">Zus.!$J$25</definedName>
    <definedName name="FehlbedarfAnerkannt" localSheetId="8">#REF!</definedName>
    <definedName name="FehlbedarfAnerkannt">Zus.!$R$25</definedName>
    <definedName name="Fest_berechnet_abgerechnet" localSheetId="8">#REF!</definedName>
    <definedName name="Fest_berechnet_abgerechnet">Festbetrag_S101!$T$2</definedName>
    <definedName name="Fest_berechnet_anerkannt" localSheetId="8">#REF!</definedName>
    <definedName name="Fest_berechnet_anerkannt">Festbetrag_S101!$V$2</definedName>
    <definedName name="Festbetrag" localSheetId="8">#REF!</definedName>
    <definedName name="Festbetrag">Zus.!$J$26</definedName>
    <definedName name="Festbetrag_S101" localSheetId="8">#REF!</definedName>
    <definedName name="Festbetrag_S101">Festbetrag_S101!$E$33</definedName>
    <definedName name="Festbetrag_S101_lagus" localSheetId="8">#REF!</definedName>
    <definedName name="Festbetrag_S101_lagus">Festbetrag_S101!$K$33</definedName>
    <definedName name="Festbetrag_S103" localSheetId="8">#REF!</definedName>
    <definedName name="Festbetrag_S103_lagus" localSheetId="8">#REF!</definedName>
    <definedName name="Festbetrag_S104">Festbetrag_S104!$F$33</definedName>
    <definedName name="Festbetrag_S104_lagus">Festbetrag_S104!$M$33</definedName>
    <definedName name="Festbetrag_S115" localSheetId="8">#REF!</definedName>
    <definedName name="Festbetrag_S115_lagus" localSheetId="8">#REF!</definedName>
    <definedName name="Festbetrag_S116" localSheetId="8">#REF!</definedName>
    <definedName name="Festbetrag_S116_lagus" localSheetId="8">#REF!</definedName>
    <definedName name="Festbetrag_S117" localSheetId="8">#REF!</definedName>
    <definedName name="Festbetrag_S117_lagus" localSheetId="8">#REF!</definedName>
    <definedName name="Festbetrag_S118" localSheetId="8">#REF!</definedName>
    <definedName name="Festbetrag_S118_lagus" localSheetId="8">#REF!</definedName>
    <definedName name="FestbetragAnerkannt" localSheetId="8">#REF!</definedName>
    <definedName name="FestbetragAnerkannt">Zus.!$R$26</definedName>
    <definedName name="Finart_Anteil">Zus.!$I$27</definedName>
    <definedName name="Finart_Fehl">Zus.!$I$25</definedName>
    <definedName name="Finart_Fest">Zus.!$I$26</definedName>
    <definedName name="Foerdersumme_a_S117" localSheetId="8">#REF!</definedName>
    <definedName name="Foerdersumme_a_S117_lagus" localSheetId="8">#REF!</definedName>
    <definedName name="Gesamtausgaben_Bescheid">Zus.!$D$18</definedName>
    <definedName name="GesAusgaben_Differenz">Zus.!$F$18</definedName>
    <definedName name="HAP">#REF!</definedName>
    <definedName name="Nachweistyp">'allg. Daten'!$B$13</definedName>
    <definedName name="Ort">'allg. Daten'!$F$20</definedName>
    <definedName name="PLZ">'allg. Daten'!$D$20</definedName>
    <definedName name="progversion" localSheetId="8">#REF!</definedName>
    <definedName name="RAHA">#REF!</definedName>
    <definedName name="Soll">#REF!</definedName>
    <definedName name="Strasse">'allg. Daten'!$D$19</definedName>
    <definedName name="Summe_Landesmittel" localSheetId="8">#REF!</definedName>
    <definedName name="Summe_Landesmittel">Zus.!$D$26</definedName>
    <definedName name="Summe_LandesmittelAnerkannt" localSheetId="8">#REF!</definedName>
    <definedName name="Summe_LandesmittelAnerkannt">Zus.!$M$26</definedName>
    <definedName name="Summe_tats_Ausg" localSheetId="8">#REF!</definedName>
    <definedName name="Summe_tats_Ausg">Zus.!$D$24</definedName>
    <definedName name="Summe_tats_AusgAnerkannt">Zus.!$M$24</definedName>
    <definedName name="tats_Anteil_Landesmittel">Zus.!$H$9</definedName>
    <definedName name="tats_Ausg_Haftpf_S118" localSheetId="8">#REF!</definedName>
    <definedName name="tats_Ausg_Haftpf_S118_lagus" localSheetId="8">#REF!</definedName>
    <definedName name="tats_Ausg_S117" localSheetId="8">#REF!</definedName>
    <definedName name="tats_Ausg_S117_lagus" localSheetId="8">#REF!</definedName>
    <definedName name="tats_Ausg_Werkst_S118" localSheetId="8">#REF!</definedName>
    <definedName name="tats_Ausg_Werkst_S118_lagus" localSheetId="8">#REF!</definedName>
    <definedName name="tats_Ausgaben">Zus.!$E$18</definedName>
    <definedName name="tats_Ausgaben_S115" localSheetId="8">#REF!</definedName>
    <definedName name="tats_Ausgaben_S115_lagus" localSheetId="8">#REF!</definedName>
    <definedName name="tats_ausgaben_S116" localSheetId="8">#REF!</definedName>
    <definedName name="tats_ausgaben_S116_2" localSheetId="8">#REF!</definedName>
    <definedName name="tats_ausgaben_S116_2_lagus" localSheetId="8">#REF!</definedName>
    <definedName name="tats_ausgaben_S116_lagus" localSheetId="8">#REF!</definedName>
    <definedName name="tats_TN_S117" localSheetId="8">#REF!</definedName>
    <definedName name="Verbrauch">#REF!</definedName>
    <definedName name="Verw">#REF!</definedName>
    <definedName name="von">'allg. Daten'!$D$28</definedName>
    <definedName name="WKV">#REF!</definedName>
    <definedName name="Zahlungen_Landesmittel" localSheetId="8">#REF!</definedName>
    <definedName name="Zahlungen_Landesmittel">Zus.!$D$27</definedName>
    <definedName name="Zahlungen_LandesmittelAnerkannt" localSheetId="8">#REF!</definedName>
    <definedName name="Zahlungen_LandesmittelAnerkannt">Zus.!$M$27</definedName>
    <definedName name="Zuwendung" localSheetId="8">#REF!</definedName>
    <definedName name="Zuwendung">'allg. Daten'!$D$30</definedName>
    <definedName name="Zuwendungsempfänger">'allg. Daten'!$D$17</definedName>
  </definedNames>
  <calcPr calcId="162913"/>
  <customWorkbookViews>
    <customWorkbookView name="Schmietendorf - Persönliche Ansicht" guid="{C490AA21-77E5-11D8-A8DA-0000E871A03B}" mergeInterval="0" personalView="1" maximized="1" windowWidth="1018" windowHeight="568" tabRatio="799" activeSheetId="17"/>
  </customWorkbookViews>
</workbook>
</file>

<file path=xl/calcChain.xml><?xml version="1.0" encoding="utf-8"?>
<calcChain xmlns="http://schemas.openxmlformats.org/spreadsheetml/2006/main">
  <c r="G34" i="35" l="1"/>
  <c r="F8" i="19"/>
  <c r="N8" i="19"/>
  <c r="E9" i="19"/>
  <c r="K9" i="19" s="1"/>
  <c r="K10" i="19" s="1"/>
  <c r="I9" i="19"/>
  <c r="I10" i="19" s="1"/>
  <c r="M9" i="19"/>
  <c r="S9" i="19" s="1"/>
  <c r="S10" i="19" s="1"/>
  <c r="N9" i="19"/>
  <c r="Q9" i="19"/>
  <c r="Q10" i="19" s="1"/>
  <c r="D10" i="19"/>
  <c r="F16" i="19"/>
  <c r="N16" i="19"/>
  <c r="F17" i="19"/>
  <c r="N17" i="19"/>
  <c r="D18" i="19"/>
  <c r="F18" i="19" s="1"/>
  <c r="H18" i="19" s="1"/>
  <c r="E18" i="19"/>
  <c r="D24" i="19" s="1"/>
  <c r="M18" i="19"/>
  <c r="R2" i="19" s="1"/>
  <c r="N23" i="19"/>
  <c r="B26" i="19"/>
  <c r="B27" i="19"/>
  <c r="A48" i="19"/>
  <c r="A49" i="19"/>
  <c r="A3" i="67"/>
  <c r="C5" i="67"/>
  <c r="A9" i="67"/>
  <c r="I9" i="67"/>
  <c r="J9" i="67"/>
  <c r="K9" i="67"/>
  <c r="L9" i="67"/>
  <c r="A10" i="67"/>
  <c r="I10" i="67"/>
  <c r="J10" i="67"/>
  <c r="K10" i="67"/>
  <c r="L10" i="67" s="1"/>
  <c r="A11" i="67"/>
  <c r="I11" i="67"/>
  <c r="J11" i="67"/>
  <c r="K11" i="67"/>
  <c r="L11" i="67" s="1"/>
  <c r="A12" i="67"/>
  <c r="I12" i="67"/>
  <c r="J12" i="67"/>
  <c r="K12" i="67"/>
  <c r="L12" i="67" s="1"/>
  <c r="A13" i="67"/>
  <c r="I13" i="67"/>
  <c r="J13" i="67"/>
  <c r="K13" i="67"/>
  <c r="L13" i="67" s="1"/>
  <c r="A14" i="67"/>
  <c r="I14" i="67"/>
  <c r="J14" i="67"/>
  <c r="K14" i="67"/>
  <c r="L14" i="67"/>
  <c r="A15" i="67"/>
  <c r="I15" i="67"/>
  <c r="J15" i="67"/>
  <c r="K15" i="67"/>
  <c r="L15" i="67" s="1"/>
  <c r="A16" i="67"/>
  <c r="I16" i="67"/>
  <c r="J16" i="67"/>
  <c r="K16" i="67"/>
  <c r="L16" i="67" s="1"/>
  <c r="A17" i="67"/>
  <c r="I17" i="67"/>
  <c r="J17" i="67"/>
  <c r="K17" i="67"/>
  <c r="L17" i="67" s="1"/>
  <c r="A18" i="67"/>
  <c r="I18" i="67"/>
  <c r="J18" i="67"/>
  <c r="K18" i="67"/>
  <c r="L18" i="67" s="1"/>
  <c r="A19" i="67"/>
  <c r="I19" i="67"/>
  <c r="J19" i="67"/>
  <c r="K19" i="67"/>
  <c r="L19" i="67" s="1"/>
  <c r="A20" i="67"/>
  <c r="I20" i="67"/>
  <c r="J20" i="67"/>
  <c r="K20" i="67"/>
  <c r="L20" i="67"/>
  <c r="A21" i="67"/>
  <c r="H21" i="67"/>
  <c r="K21" i="67"/>
  <c r="L21" i="67"/>
  <c r="A22" i="67"/>
  <c r="H22" i="67"/>
  <c r="K22" i="67"/>
  <c r="L22" i="67"/>
  <c r="A23" i="67"/>
  <c r="H23" i="67"/>
  <c r="K23" i="67"/>
  <c r="L23" i="67"/>
  <c r="A24" i="67"/>
  <c r="H24" i="67"/>
  <c r="K24" i="67"/>
  <c r="L24" i="67"/>
  <c r="A25" i="67"/>
  <c r="H25" i="67"/>
  <c r="K25" i="67"/>
  <c r="L25" i="67"/>
  <c r="A26" i="67"/>
  <c r="H26" i="67"/>
  <c r="K26" i="67"/>
  <c r="L26" i="67"/>
  <c r="A27" i="67"/>
  <c r="H27" i="67"/>
  <c r="K27" i="67"/>
  <c r="L27" i="67"/>
  <c r="A28" i="67"/>
  <c r="H28" i="67"/>
  <c r="K28" i="67"/>
  <c r="L28" i="67"/>
  <c r="A29" i="67"/>
  <c r="H29" i="67"/>
  <c r="K29" i="67"/>
  <c r="L29" i="67"/>
  <c r="A30" i="67"/>
  <c r="H30" i="67"/>
  <c r="K30" i="67"/>
  <c r="L30" i="67"/>
  <c r="E13" i="53"/>
  <c r="H13" i="53"/>
  <c r="I13" i="53"/>
  <c r="A14" i="53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29" i="53" s="1"/>
  <c r="A30" i="53" s="1"/>
  <c r="A31" i="53" s="1"/>
  <c r="A32" i="53" s="1"/>
  <c r="E14" i="53"/>
  <c r="G14" i="53"/>
  <c r="H14" i="53"/>
  <c r="I14" i="53"/>
  <c r="E15" i="53"/>
  <c r="G15" i="53"/>
  <c r="G16" i="53" s="1"/>
  <c r="G17" i="53" s="1"/>
  <c r="G18" i="53" s="1"/>
  <c r="G19" i="53" s="1"/>
  <c r="G20" i="53" s="1"/>
  <c r="G21" i="53" s="1"/>
  <c r="G22" i="53" s="1"/>
  <c r="G23" i="53" s="1"/>
  <c r="G24" i="53" s="1"/>
  <c r="G25" i="53" s="1"/>
  <c r="G26" i="53" s="1"/>
  <c r="G27" i="53" s="1"/>
  <c r="G28" i="53" s="1"/>
  <c r="G29" i="53" s="1"/>
  <c r="G30" i="53" s="1"/>
  <c r="G31" i="53" s="1"/>
  <c r="G32" i="53" s="1"/>
  <c r="H15" i="53"/>
  <c r="I15" i="53"/>
  <c r="K15" i="53" s="1"/>
  <c r="E16" i="53"/>
  <c r="H16" i="53"/>
  <c r="I16" i="53"/>
  <c r="E17" i="53"/>
  <c r="H17" i="53"/>
  <c r="I17" i="53"/>
  <c r="E18" i="53"/>
  <c r="H18" i="53"/>
  <c r="I18" i="53"/>
  <c r="E19" i="53"/>
  <c r="H19" i="53"/>
  <c r="I19" i="53"/>
  <c r="E20" i="53"/>
  <c r="H20" i="53"/>
  <c r="I20" i="53"/>
  <c r="K20" i="53" s="1"/>
  <c r="E21" i="53"/>
  <c r="H21" i="53"/>
  <c r="I21" i="53"/>
  <c r="E22" i="53"/>
  <c r="H22" i="53"/>
  <c r="I22" i="53"/>
  <c r="E23" i="53"/>
  <c r="H23" i="53"/>
  <c r="I23" i="53"/>
  <c r="E24" i="53"/>
  <c r="H24" i="53"/>
  <c r="I24" i="53"/>
  <c r="E25" i="53"/>
  <c r="H25" i="53"/>
  <c r="I25" i="53"/>
  <c r="K25" i="53" s="1"/>
  <c r="E26" i="53"/>
  <c r="H26" i="53"/>
  <c r="I26" i="53"/>
  <c r="E27" i="53"/>
  <c r="H27" i="53"/>
  <c r="I27" i="53"/>
  <c r="E28" i="53"/>
  <c r="H28" i="53"/>
  <c r="I28" i="53"/>
  <c r="E29" i="53"/>
  <c r="H29" i="53"/>
  <c r="I29" i="53"/>
  <c r="E30" i="53"/>
  <c r="H30" i="53"/>
  <c r="I30" i="53"/>
  <c r="E31" i="53"/>
  <c r="H31" i="53"/>
  <c r="I31" i="53"/>
  <c r="E32" i="53"/>
  <c r="H32" i="53"/>
  <c r="I32" i="53"/>
  <c r="D13" i="87"/>
  <c r="F13" i="87" s="1"/>
  <c r="I13" i="87"/>
  <c r="K13" i="87" s="1"/>
  <c r="M13" i="87" s="1"/>
  <c r="L13" i="87"/>
  <c r="A14" i="87"/>
  <c r="A15" i="87" s="1"/>
  <c r="A16" i="87" s="1"/>
  <c r="A17" i="87" s="1"/>
  <c r="A18" i="87" s="1"/>
  <c r="A19" i="87" s="1"/>
  <c r="A20" i="87" s="1"/>
  <c r="A21" i="87" s="1"/>
  <c r="A22" i="87" s="1"/>
  <c r="A23" i="87" s="1"/>
  <c r="A24" i="87" s="1"/>
  <c r="A25" i="87" s="1"/>
  <c r="A26" i="87" s="1"/>
  <c r="A27" i="87" s="1"/>
  <c r="A28" i="87" s="1"/>
  <c r="A29" i="87" s="1"/>
  <c r="A30" i="87" s="1"/>
  <c r="A31" i="87" s="1"/>
  <c r="A32" i="87" s="1"/>
  <c r="D14" i="87"/>
  <c r="F14" i="87" s="1"/>
  <c r="H14" i="87"/>
  <c r="H15" i="87" s="1"/>
  <c r="H16" i="87" s="1"/>
  <c r="H17" i="87" s="1"/>
  <c r="H18" i="87" s="1"/>
  <c r="H19" i="87" s="1"/>
  <c r="H20" i="87" s="1"/>
  <c r="H21" i="87" s="1"/>
  <c r="H22" i="87" s="1"/>
  <c r="H23" i="87" s="1"/>
  <c r="H24" i="87" s="1"/>
  <c r="H25" i="87" s="1"/>
  <c r="H26" i="87" s="1"/>
  <c r="H27" i="87" s="1"/>
  <c r="H28" i="87" s="1"/>
  <c r="H29" i="87" s="1"/>
  <c r="H30" i="87" s="1"/>
  <c r="H31" i="87" s="1"/>
  <c r="H32" i="87" s="1"/>
  <c r="I14" i="87"/>
  <c r="L14" i="87"/>
  <c r="D15" i="87"/>
  <c r="F15" i="87" s="1"/>
  <c r="I15" i="87"/>
  <c r="L15" i="87"/>
  <c r="D16" i="87"/>
  <c r="F16" i="87" s="1"/>
  <c r="I16" i="87"/>
  <c r="K16" i="87" s="1"/>
  <c r="M16" i="87" s="1"/>
  <c r="L16" i="87"/>
  <c r="D17" i="87"/>
  <c r="F17" i="87" s="1"/>
  <c r="I17" i="87"/>
  <c r="L17" i="87"/>
  <c r="D18" i="87"/>
  <c r="F18" i="87"/>
  <c r="I18" i="87"/>
  <c r="K18" i="87" s="1"/>
  <c r="M18" i="87" s="1"/>
  <c r="L18" i="87"/>
  <c r="D19" i="87"/>
  <c r="F19" i="87" s="1"/>
  <c r="I19" i="87"/>
  <c r="L19" i="87"/>
  <c r="D20" i="87"/>
  <c r="F20" i="87" s="1"/>
  <c r="I20" i="87"/>
  <c r="K20" i="87" s="1"/>
  <c r="M20" i="87" s="1"/>
  <c r="L20" i="87"/>
  <c r="D21" i="87"/>
  <c r="F21" i="87" s="1"/>
  <c r="I21" i="87"/>
  <c r="L21" i="87"/>
  <c r="D22" i="87"/>
  <c r="F22" i="87" s="1"/>
  <c r="I22" i="87"/>
  <c r="L22" i="87"/>
  <c r="D23" i="87"/>
  <c r="F23" i="87" s="1"/>
  <c r="I23" i="87"/>
  <c r="K23" i="87" s="1"/>
  <c r="L23" i="87"/>
  <c r="D24" i="87"/>
  <c r="F24" i="87" s="1"/>
  <c r="I24" i="87"/>
  <c r="K24" i="87" s="1"/>
  <c r="M24" i="87" s="1"/>
  <c r="L24" i="87"/>
  <c r="D25" i="87"/>
  <c r="F25" i="87"/>
  <c r="I25" i="87"/>
  <c r="L25" i="87"/>
  <c r="D26" i="87"/>
  <c r="F26" i="87"/>
  <c r="I26" i="87"/>
  <c r="K26" i="87"/>
  <c r="M26" i="87" s="1"/>
  <c r="L26" i="87"/>
  <c r="D27" i="87"/>
  <c r="F27" i="87" s="1"/>
  <c r="I27" i="87"/>
  <c r="K27" i="87" s="1"/>
  <c r="M27" i="87" s="1"/>
  <c r="L27" i="87"/>
  <c r="D28" i="87"/>
  <c r="F28" i="87" s="1"/>
  <c r="I28" i="87"/>
  <c r="K28" i="87" s="1"/>
  <c r="M28" i="87" s="1"/>
  <c r="L28" i="87"/>
  <c r="D29" i="87"/>
  <c r="F29" i="87" s="1"/>
  <c r="I29" i="87"/>
  <c r="L29" i="87"/>
  <c r="D30" i="87"/>
  <c r="F30" i="87" s="1"/>
  <c r="I30" i="87"/>
  <c r="K30" i="87" s="1"/>
  <c r="M30" i="87" s="1"/>
  <c r="L30" i="87"/>
  <c r="D31" i="87"/>
  <c r="F31" i="87" s="1"/>
  <c r="I31" i="87"/>
  <c r="K31" i="87" s="1"/>
  <c r="M31" i="87" s="1"/>
  <c r="L31" i="87"/>
  <c r="D32" i="87"/>
  <c r="F32" i="87" s="1"/>
  <c r="I32" i="87"/>
  <c r="L32" i="87"/>
  <c r="F6" i="78"/>
  <c r="L6" i="78" s="1"/>
  <c r="F7" i="78"/>
  <c r="L7" i="78" s="1"/>
  <c r="F8" i="78"/>
  <c r="L8" i="78" s="1"/>
  <c r="F9" i="78"/>
  <c r="L9" i="78" s="1"/>
  <c r="F10" i="78"/>
  <c r="L10" i="78" s="1"/>
  <c r="F11" i="78"/>
  <c r="L11" i="78" s="1"/>
  <c r="F12" i="78"/>
  <c r="L12" i="78" s="1"/>
  <c r="F13" i="78"/>
  <c r="L13" i="78" s="1"/>
  <c r="F14" i="78"/>
  <c r="L14" i="78" s="1"/>
  <c r="F15" i="78"/>
  <c r="L15" i="78" s="1"/>
  <c r="F16" i="78"/>
  <c r="L16" i="78" s="1"/>
  <c r="F17" i="78"/>
  <c r="L17" i="78" s="1"/>
  <c r="F18" i="78"/>
  <c r="L18" i="78" s="1"/>
  <c r="F19" i="78"/>
  <c r="L19" i="78" s="1"/>
  <c r="F20" i="78"/>
  <c r="L20" i="78" s="1"/>
  <c r="F21" i="78"/>
  <c r="L21" i="78" s="1"/>
  <c r="F22" i="78"/>
  <c r="L22" i="78" s="1"/>
  <c r="F23" i="78"/>
  <c r="L23" i="78" s="1"/>
  <c r="F24" i="78"/>
  <c r="L24" i="78" s="1"/>
  <c r="F25" i="78"/>
  <c r="L25" i="78" s="1"/>
  <c r="F26" i="78"/>
  <c r="L26" i="78" s="1"/>
  <c r="F27" i="78"/>
  <c r="L27" i="78" s="1"/>
  <c r="F28" i="78"/>
  <c r="L28" i="78" s="1"/>
  <c r="F29" i="78"/>
  <c r="L29" i="78" s="1"/>
  <c r="F30" i="78"/>
  <c r="L30" i="78" s="1"/>
  <c r="I41" i="78"/>
  <c r="I42" i="78"/>
  <c r="I43" i="78"/>
  <c r="I44" i="78"/>
  <c r="I45" i="78"/>
  <c r="I46" i="78"/>
  <c r="I47" i="78"/>
  <c r="I48" i="78"/>
  <c r="N48" i="78"/>
  <c r="I49" i="78"/>
  <c r="N49" i="78"/>
  <c r="I50" i="78"/>
  <c r="N50" i="78"/>
  <c r="I51" i="78"/>
  <c r="N51" i="78"/>
  <c r="I52" i="78"/>
  <c r="N52" i="78"/>
  <c r="I53" i="78"/>
  <c r="N53" i="78"/>
  <c r="I54" i="78"/>
  <c r="N54" i="78"/>
  <c r="I55" i="78"/>
  <c r="D56" i="78"/>
  <c r="F56" i="78"/>
  <c r="G56" i="78"/>
  <c r="H56" i="78"/>
  <c r="D58" i="78"/>
  <c r="B5" i="38"/>
  <c r="B3" i="35"/>
  <c r="C5" i="38"/>
  <c r="B4" i="35" s="1"/>
  <c r="D5" i="38"/>
  <c r="B5" i="35"/>
  <c r="E5" i="38"/>
  <c r="B6" i="35"/>
  <c r="C18" i="38"/>
  <c r="C19" i="38"/>
  <c r="I90" i="38"/>
  <c r="I91" i="38"/>
  <c r="I92" i="38"/>
  <c r="I93" i="38"/>
  <c r="I94" i="38"/>
  <c r="I95" i="38"/>
  <c r="I96" i="38"/>
  <c r="I97" i="38"/>
  <c r="I98" i="38"/>
  <c r="I99" i="38"/>
  <c r="I100" i="38"/>
  <c r="I101" i="38"/>
  <c r="I102" i="38"/>
  <c r="I103" i="38"/>
  <c r="I104" i="38"/>
  <c r="I105" i="38"/>
  <c r="I106" i="38"/>
  <c r="I107" i="38"/>
  <c r="I108" i="38"/>
  <c r="I109" i="38"/>
  <c r="K29" i="87"/>
  <c r="M29" i="87" s="1"/>
  <c r="K25" i="87"/>
  <c r="M25" i="87" s="1"/>
  <c r="K21" i="87"/>
  <c r="K17" i="87"/>
  <c r="M17" i="87" s="1"/>
  <c r="K15" i="87"/>
  <c r="K31" i="53"/>
  <c r="K27" i="53"/>
  <c r="K26" i="53"/>
  <c r="K22" i="53"/>
  <c r="K18" i="53"/>
  <c r="K14" i="53"/>
  <c r="K13" i="53"/>
  <c r="D3" i="87"/>
  <c r="D3" i="53"/>
  <c r="F33" i="53" s="1"/>
  <c r="C1" i="19"/>
  <c r="D1" i="67" s="1"/>
  <c r="G9" i="19"/>
  <c r="G10" i="19" s="1"/>
  <c r="J1" i="19" s="1"/>
  <c r="D27" i="19"/>
  <c r="N27" i="19" s="1"/>
  <c r="F9" i="19"/>
  <c r="E10" i="19"/>
  <c r="J2" i="19"/>
  <c r="H9" i="19"/>
  <c r="J27" i="19" s="1"/>
  <c r="N10" i="19"/>
  <c r="C4" i="67"/>
  <c r="C6" i="67"/>
  <c r="E6" i="67" s="1"/>
  <c r="P9" i="19"/>
  <c r="R27" i="19" s="1"/>
  <c r="M24" i="19"/>
  <c r="F10" i="19"/>
  <c r="K16" i="53" l="1"/>
  <c r="M21" i="87"/>
  <c r="K28" i="53"/>
  <c r="K24" i="53"/>
  <c r="E33" i="53"/>
  <c r="M27" i="19"/>
  <c r="M15" i="87"/>
  <c r="K29" i="53"/>
  <c r="K23" i="53"/>
  <c r="K19" i="53"/>
  <c r="K17" i="53"/>
  <c r="L31" i="78"/>
  <c r="L62" i="78" s="1"/>
  <c r="E32" i="19"/>
  <c r="D25" i="19"/>
  <c r="N25" i="19" s="1"/>
  <c r="E38" i="19"/>
  <c r="E35" i="19"/>
  <c r="S33" i="53"/>
  <c r="A31" i="19"/>
  <c r="A34" i="19"/>
  <c r="A20" i="19"/>
  <c r="A37" i="19"/>
  <c r="Q12" i="19"/>
  <c r="M23" i="87"/>
  <c r="I56" i="78"/>
  <c r="G58" i="78" s="1"/>
  <c r="K12" i="19"/>
  <c r="K22" i="87"/>
  <c r="M22" i="87" s="1"/>
  <c r="K32" i="53"/>
  <c r="J3" i="19"/>
  <c r="S12" i="19"/>
  <c r="K30" i="53"/>
  <c r="K21" i="53"/>
  <c r="I12" i="19"/>
  <c r="J25" i="19"/>
  <c r="N24" i="19"/>
  <c r="F33" i="87"/>
  <c r="K19" i="87"/>
  <c r="M19" i="87" s="1"/>
  <c r="K32" i="87"/>
  <c r="M32" i="87" s="1"/>
  <c r="K14" i="87"/>
  <c r="M14" i="87" s="1"/>
  <c r="N18" i="19"/>
  <c r="P18" i="19" s="1"/>
  <c r="M10" i="19"/>
  <c r="M25" i="19" s="1"/>
  <c r="R25" i="19" s="1"/>
  <c r="O9" i="19"/>
  <c r="O10" i="19" s="1"/>
  <c r="R1" i="19" s="1"/>
  <c r="R3" i="19" s="1"/>
  <c r="K33" i="53" l="1"/>
  <c r="M33" i="87"/>
  <c r="AA2" i="87" s="1"/>
  <c r="X2" i="87"/>
  <c r="S2" i="53" s="1"/>
  <c r="T2" i="53" s="1"/>
  <c r="J26" i="19" s="1"/>
  <c r="D26" i="19" s="1"/>
  <c r="Y2" i="87"/>
  <c r="Z2" i="87" l="1"/>
  <c r="U2" i="53" s="1"/>
  <c r="V2" i="53" s="1"/>
  <c r="R26" i="19" s="1"/>
  <c r="M26" i="19" s="1"/>
  <c r="M28" i="19" s="1"/>
  <c r="D28" i="19"/>
  <c r="N26" i="19"/>
  <c r="A40" i="19" l="1"/>
  <c r="N28" i="19"/>
  <c r="E42" i="19"/>
</calcChain>
</file>

<file path=xl/comments1.xml><?xml version="1.0" encoding="utf-8"?>
<comments xmlns="http://schemas.openxmlformats.org/spreadsheetml/2006/main">
  <authors>
    <author>goertzh</author>
  </authors>
  <commentList>
    <comment ref="A31" authorId="0" shapeId="0">
      <text>
        <r>
          <rPr>
            <b/>
            <sz val="8"/>
            <color indexed="81"/>
            <rFont val="Tahoma"/>
            <family val="2"/>
          </rPr>
          <t>Feld "AusISAP"
Zur Identifikation, ob die Datei aus ISAP direkt kommt (J) oder schon abgespeichert wurde (N)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goertzh</author>
    <author>Schmietendorf</author>
    <author>Fründt, Felix</author>
    <author>goertz</author>
  </authors>
  <commentList>
    <comment ref="A1" authorId="0" shapeId="0">
      <text>
        <r>
          <rPr>
            <b/>
            <sz val="8"/>
            <color indexed="81"/>
            <rFont val="Tahoma"/>
            <family val="2"/>
          </rPr>
          <t>goertzh:</t>
        </r>
        <r>
          <rPr>
            <sz val="8"/>
            <color indexed="81"/>
            <rFont val="Tahoma"/>
            <family val="2"/>
          </rPr>
          <t xml:space="preserve">
Feld wird zur Start-Erkennung (OPEN) benötigt und wird dort auf 1 gesetzt! Immer leer lassen!
Später (13.12.12) Funktionalität abgeschaltet.
Versuch mit SendKey F9 scheiterte wegen unkontrolliertem Umschalten von NUMLOCK. 
Tests ergaben, dass das Einschalten der 1 nicht notwendig ist. SaveAs scheint vollkommen zu reichen.
</t>
        </r>
      </text>
    </comment>
    <comment ref="B3" authorId="1" shapeId="0">
      <text>
        <r>
          <rPr>
            <b/>
            <sz val="8"/>
            <color indexed="81"/>
            <rFont val="Tahoma"/>
            <family val="2"/>
          </rPr>
          <t>Schmietendorf:</t>
        </r>
        <r>
          <rPr>
            <sz val="8"/>
            <color indexed="81"/>
            <rFont val="Tahoma"/>
            <family val="2"/>
          </rPr>
          <t xml:space="preserve">
Träger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goertzh:</t>
        </r>
        <r>
          <rPr>
            <sz val="8"/>
            <color indexed="81"/>
            <rFont val="Tahoma"/>
            <family val="2"/>
          </rPr>
          <t xml:space="preserve">
Strasse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goertzh:</t>
        </r>
        <r>
          <rPr>
            <sz val="8"/>
            <color indexed="81"/>
            <rFont val="Tahoma"/>
            <family val="2"/>
          </rPr>
          <t xml:space="preserve">
PLZ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goertzh:</t>
        </r>
        <r>
          <rPr>
            <sz val="8"/>
            <color indexed="81"/>
            <rFont val="Tahoma"/>
            <family val="2"/>
          </rPr>
          <t xml:space="preserve">
Ort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goertzh:</t>
        </r>
        <r>
          <rPr>
            <sz val="8"/>
            <color indexed="81"/>
            <rFont val="Tahoma"/>
            <family val="2"/>
          </rPr>
          <t xml:space="preserve">
eMail Ansprechpartner</t>
        </r>
      </text>
    </comment>
    <comment ref="K3" authorId="2" shapeId="0">
      <text>
        <r>
          <rPr>
            <b/>
            <sz val="8"/>
            <color indexed="81"/>
            <rFont val="Segoe UI"/>
            <family val="2"/>
          </rPr>
          <t>Fründt, Felix:</t>
        </r>
        <r>
          <rPr>
            <sz val="8"/>
            <color indexed="81"/>
            <rFont val="Segoe UI"/>
            <family val="2"/>
          </rPr>
          <t xml:space="preserve">
WWW</t>
        </r>
      </text>
    </comment>
    <comment ref="L3" authorId="2" shapeId="0">
      <text>
        <r>
          <rPr>
            <b/>
            <sz val="8"/>
            <color indexed="81"/>
            <rFont val="Segoe UI"/>
            <family val="2"/>
          </rPr>
          <t>Fründt, Felix:</t>
        </r>
        <r>
          <rPr>
            <sz val="8"/>
            <color indexed="81"/>
            <rFont val="Segoe UI"/>
            <family val="2"/>
          </rPr>
          <t xml:space="preserve">
Ansprechpartner</t>
        </r>
      </text>
    </comment>
    <comment ref="M3" authorId="2" shapeId="0">
      <text>
        <r>
          <rPr>
            <b/>
            <sz val="8"/>
            <color indexed="81"/>
            <rFont val="Segoe UI"/>
            <family val="2"/>
          </rPr>
          <t>Fründt, Felix:</t>
        </r>
        <r>
          <rPr>
            <sz val="8"/>
            <color indexed="81"/>
            <rFont val="Segoe UI"/>
            <family val="2"/>
          </rPr>
          <t xml:space="preserve">
Tel. ZE</t>
        </r>
      </text>
    </comment>
    <comment ref="N3" authorId="2" shapeId="0">
      <text>
        <r>
          <rPr>
            <b/>
            <sz val="8"/>
            <color indexed="81"/>
            <rFont val="Segoe UI"/>
            <family val="2"/>
          </rPr>
          <t>Fründt, Felix:</t>
        </r>
        <r>
          <rPr>
            <sz val="8"/>
            <color indexed="81"/>
            <rFont val="Segoe UI"/>
            <family val="2"/>
          </rPr>
          <t xml:space="preserve">
Fax ZE</t>
        </r>
      </text>
    </comment>
    <comment ref="O3" authorId="2" shapeId="0">
      <text>
        <r>
          <rPr>
            <b/>
            <sz val="8"/>
            <color indexed="81"/>
            <rFont val="Segoe UI"/>
            <family val="2"/>
          </rPr>
          <t>Fründt, Felix:</t>
        </r>
        <r>
          <rPr>
            <sz val="8"/>
            <color indexed="81"/>
            <rFont val="Segoe UI"/>
            <family val="2"/>
          </rPr>
          <t xml:space="preserve">
Bank</t>
        </r>
      </text>
    </comment>
    <comment ref="P3" authorId="2" shapeId="0">
      <text>
        <r>
          <rPr>
            <b/>
            <sz val="8"/>
            <color indexed="81"/>
            <rFont val="Segoe UI"/>
            <family val="2"/>
          </rPr>
          <t>Fründt, Felix:</t>
        </r>
        <r>
          <rPr>
            <sz val="8"/>
            <color indexed="81"/>
            <rFont val="Segoe UI"/>
            <family val="2"/>
          </rPr>
          <t xml:space="preserve">
IBAN</t>
        </r>
      </text>
    </comment>
    <comment ref="Q3" authorId="2" shapeId="0">
      <text>
        <r>
          <rPr>
            <b/>
            <sz val="8"/>
            <color indexed="81"/>
            <rFont val="Segoe UI"/>
            <family val="2"/>
          </rPr>
          <t>Fründt, Felix:</t>
        </r>
        <r>
          <rPr>
            <sz val="8"/>
            <color indexed="81"/>
            <rFont val="Segoe UI"/>
            <family val="2"/>
          </rPr>
          <t xml:space="preserve">
BIC</t>
        </r>
      </text>
    </comment>
    <comment ref="B4" authorId="3" shapeId="0">
      <text>
        <r>
          <rPr>
            <b/>
            <sz val="8"/>
            <color indexed="81"/>
            <rFont val="Tahoma"/>
            <family val="2"/>
          </rPr>
          <t>goertz:</t>
        </r>
        <r>
          <rPr>
            <sz val="8"/>
            <color indexed="81"/>
            <rFont val="Tahoma"/>
            <family val="2"/>
          </rPr>
          <t xml:space="preserve">
Titel</t>
        </r>
      </text>
    </comment>
    <comment ref="C4" authorId="1" shapeId="0">
      <text>
        <r>
          <rPr>
            <b/>
            <sz val="8"/>
            <color indexed="81"/>
            <rFont val="Tahoma"/>
            <family val="2"/>
          </rPr>
          <t>Schmietendorf:</t>
        </r>
        <r>
          <rPr>
            <sz val="8"/>
            <color indexed="81"/>
            <rFont val="Tahoma"/>
            <family val="2"/>
          </rPr>
          <t xml:space="preserve">
Zuwendungszweck</t>
        </r>
      </text>
    </comment>
    <comment ref="D6" authorId="3" shapeId="0">
      <text>
        <r>
          <rPr>
            <b/>
            <sz val="8"/>
            <color indexed="81"/>
            <rFont val="Tahoma"/>
            <family val="2"/>
          </rPr>
          <t>goertz:</t>
        </r>
        <r>
          <rPr>
            <sz val="8"/>
            <color indexed="81"/>
            <rFont val="Tahoma"/>
            <family val="2"/>
          </rPr>
          <t xml:space="preserve">
VWNTERMINEIN ?</t>
        </r>
      </text>
    </comment>
    <comment ref="B12" authorId="3" shapeId="0">
      <text>
        <r>
          <rPr>
            <b/>
            <sz val="8"/>
            <color indexed="81"/>
            <rFont val="Tahoma"/>
            <family val="2"/>
          </rPr>
          <t>goertz:</t>
        </r>
        <r>
          <rPr>
            <sz val="8"/>
            <color indexed="81"/>
            <rFont val="Tahoma"/>
            <family val="2"/>
          </rPr>
          <t xml:space="preserve">
ZWBDATUM2
auch VEUROKOSTENAKTARB ???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ISAP: 
VWN_DATEN:
VWNEINGANG 
über Umweg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</rPr>
          <t>ISAP: 
VWN_DATEN:
VWNPRUEF</t>
        </r>
      </text>
    </comment>
    <comment ref="B26" authorId="0" shapeId="0">
      <text>
        <r>
          <rPr>
            <b/>
            <sz val="8"/>
            <color indexed="81"/>
            <rFont val="Tahoma"/>
            <family val="2"/>
          </rPr>
          <t>ISAP: 
VWN_DATEN:
RESTGEKUERZT
ACHTUNG! Formel!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ISAP: 
VWN_DATEN:
RESTUNGEKUERZT
ACHTUNG! Formel!</t>
        </r>
      </text>
    </comment>
    <comment ref="C29" authorId="3" shapeId="0">
      <text>
        <r>
          <rPr>
            <b/>
            <sz val="8"/>
            <color indexed="81"/>
            <rFont val="Tahoma"/>
            <family val="2"/>
          </rPr>
          <t>goertz:</t>
        </r>
        <r>
          <rPr>
            <sz val="8"/>
            <color indexed="81"/>
            <rFont val="Tahoma"/>
            <family val="2"/>
          </rPr>
          <t xml:space="preserve">
VWN-Termin
</t>
        </r>
      </text>
    </comment>
  </commentList>
</comments>
</file>

<file path=xl/sharedStrings.xml><?xml version="1.0" encoding="utf-8"?>
<sst xmlns="http://schemas.openxmlformats.org/spreadsheetml/2006/main" count="1601" uniqueCount="708">
  <si>
    <t>Lfd. Nr.</t>
  </si>
  <si>
    <t>Beleg-Nr.</t>
  </si>
  <si>
    <t>Betrag</t>
  </si>
  <si>
    <t>SOLL:</t>
  </si>
  <si>
    <t>IST:</t>
  </si>
  <si>
    <t>Einnahmeart</t>
  </si>
  <si>
    <t>Summe der Gesamteinnahmen</t>
  </si>
  <si>
    <t>Leasing</t>
  </si>
  <si>
    <t>Gesamtausgaben</t>
  </si>
  <si>
    <t>Abschlusszahlung / Rückforderung</t>
  </si>
  <si>
    <t>Ausgabeart</t>
  </si>
  <si>
    <t>Einzahler</t>
  </si>
  <si>
    <t>abgerechnete Ausgaben</t>
  </si>
  <si>
    <t>anerkannte Einnahmen</t>
  </si>
  <si>
    <t>anerkannter Betrag</t>
  </si>
  <si>
    <t xml:space="preserve">Zuwendungsempfänger: </t>
  </si>
  <si>
    <t>Straße:</t>
  </si>
  <si>
    <t>PLZ / ORT:</t>
  </si>
  <si>
    <t xml:space="preserve"> /</t>
  </si>
  <si>
    <t>Bewilligungsbescheid vom:</t>
  </si>
  <si>
    <t xml:space="preserve">Bewilligungszeitraum: </t>
  </si>
  <si>
    <t>vom</t>
  </si>
  <si>
    <t>bis</t>
  </si>
  <si>
    <t>Höhe der Zuwendung:</t>
  </si>
  <si>
    <t xml:space="preserve">Nachweiszeitraum: </t>
  </si>
  <si>
    <t>Ausgabenplan lt. letztem Bescheid</t>
  </si>
  <si>
    <t>Dritt-/ Eigenmittel</t>
  </si>
  <si>
    <t>Finanzierungsart:</t>
  </si>
  <si>
    <t>(Aufstellung der tatsächlichen Ausgaben im Zusammenhang mit dem geförderten Vorhaben)</t>
  </si>
  <si>
    <t>(Aufstellung des erhaltenen Zuschusses und sonstiger Einnahmen im Zusammenhang mit dem geförderten Vorhaben)</t>
  </si>
  <si>
    <t>F_Art</t>
  </si>
  <si>
    <t>Zuwendung</t>
  </si>
  <si>
    <t>Einnahmen</t>
  </si>
  <si>
    <t>rechtsverbindliche Unterschrift</t>
  </si>
  <si>
    <t>des Zuwendungsempfängers</t>
  </si>
  <si>
    <t>Datum</t>
  </si>
  <si>
    <t>Fortbildung</t>
  </si>
  <si>
    <t>Aktenzeichen:</t>
  </si>
  <si>
    <t>Ausgaben</t>
  </si>
  <si>
    <t xml:space="preserve">Einnahmen </t>
  </si>
  <si>
    <t>von</t>
  </si>
  <si>
    <t>Hinweise zum Umgang mit der Verwendungsnachweisdatei und Ausfüllen der Vorlagen</t>
  </si>
  <si>
    <t>Zu erfassen sind dabei alle Einnahmen und Ausgaben des Projektes; die Gesamtfinanzierung ist darzustellen.</t>
  </si>
  <si>
    <r>
      <t xml:space="preserve">Es ist zu beachten, dass immer nur die </t>
    </r>
    <r>
      <rPr>
        <b/>
        <sz val="10"/>
        <rFont val="Arial"/>
        <family val="2"/>
      </rPr>
      <t>gelben Felder zur Eingabe frei gegeben</t>
    </r>
    <r>
      <rPr>
        <sz val="10"/>
        <rFont val="Arial"/>
        <family val="2"/>
      </rPr>
      <t xml:space="preserve"> sind.</t>
    </r>
  </si>
  <si>
    <t>Alle übrigen Daten und Berechnungen sind automatisiert und ergeben sich aus den Eintragungen.</t>
  </si>
  <si>
    <t>1. Schritt</t>
  </si>
  <si>
    <t>2. Schritt</t>
  </si>
  <si>
    <t>Tabellenblatt Einnahmen:</t>
  </si>
  <si>
    <t>Tabellenblätter Ausgaben:</t>
  </si>
  <si>
    <t>Im Ergebnis:</t>
  </si>
  <si>
    <t>Die "Zusammenfassung" verlangt Datum und rechtsverbindliche Unterschrift; nur ein mit Unterschrift bestätigter</t>
  </si>
  <si>
    <t>Verwendungsnachweis gilt als formgerecht und vollständig.</t>
  </si>
  <si>
    <t>Die SOLL-Angabe entspricht dem mit Zuwendungsbescheid festgelegten Finanzierungsplan.</t>
  </si>
  <si>
    <t xml:space="preserve">Enthält ein Beleg mehrere Ausgabearten, ist jeweils der Teilbetrag der entsprechenden Ausgabeart zuzuordnen </t>
  </si>
  <si>
    <t xml:space="preserve">und ggf. mehrfach unter der gleichen Beleg-Nr. zu erfassen. Auf dem Beleg sind die Teilbeträge kenntlich zu </t>
  </si>
  <si>
    <t>machen.</t>
  </si>
  <si>
    <t>Es ist jeder Beleg einzeln mit Beleg-Nr. und Zahlungsdatum zu erfassen. Zahlungsdatum ist dabei das Datum,</t>
  </si>
  <si>
    <t>Zuwendungsart:</t>
  </si>
  <si>
    <t>Projektförderung</t>
  </si>
  <si>
    <t>Ausgabeart: Weiterleitung an Dritte bezieht sich auf Weiterleitungen im Sinne von VV Nr. 12 zu § 44 LHO</t>
  </si>
  <si>
    <t>Einnahmen lt. letztem Bescheid</t>
  </si>
  <si>
    <t>Name in Druckschrift</t>
  </si>
  <si>
    <t>vorläufige Darstellung der Gesamtfinanzierung</t>
  </si>
  <si>
    <t>Summe der tatsächlichen Ausgaben</t>
  </si>
  <si>
    <t>tats. Anteil</t>
  </si>
  <si>
    <t>zus.Mittel</t>
  </si>
  <si>
    <t>Minderausgaben:</t>
  </si>
  <si>
    <t>Aus allen Eintragungen ergeben sich die Angaben in dem Tabellenblatt "Zus." (Zusammenfassung).</t>
  </si>
  <si>
    <t>;</t>
  </si>
  <si>
    <t>TABLE</t>
  </si>
  <si>
    <t>ANR</t>
  </si>
  <si>
    <t>SINGLE</t>
  </si>
  <si>
    <t>DB</t>
  </si>
  <si>
    <t>Z2S2</t>
  </si>
  <si>
    <t>SELECT</t>
  </si>
  <si>
    <t>FROM</t>
  </si>
  <si>
    <t>projekte</t>
  </si>
  <si>
    <t>WHERE</t>
  </si>
  <si>
    <t>pnr = [N:I::PNR]</t>
  </si>
  <si>
    <t>AND hist = [N:I::HIST]</t>
  </si>
  <si>
    <t>FIELDS</t>
  </si>
  <si>
    <t>*</t>
  </si>
  <si>
    <t>Aus_V_PROJEKT</t>
  </si>
  <si>
    <t>Z2S10</t>
  </si>
  <si>
    <t>v_projekt</t>
  </si>
  <si>
    <t>AUSGABEN_S17</t>
  </si>
  <si>
    <t>Z2S6</t>
  </si>
  <si>
    <t>ZUSCHUSS_FAHRTK,ZUSCHUSS_FERIEN,ANZ_ERZIEHUNGSBER+ANZ_KINDER_U14+ANZ_KINDER_UEBER14</t>
  </si>
  <si>
    <t>projekte_S17</t>
  </si>
  <si>
    <t>AUSGABEN_S17_2</t>
  </si>
  <si>
    <t>Z3S9</t>
  </si>
  <si>
    <t>BONUSPUNKTE_VORH,BONUSPUNKTE_SOLL</t>
  </si>
  <si>
    <t>BONUS_S17</t>
  </si>
  <si>
    <t>Z2S9</t>
  </si>
  <si>
    <t>count(punkt)</t>
  </si>
  <si>
    <t>v_bonus</t>
  </si>
  <si>
    <t>and bt&lt;&gt;' '</t>
  </si>
  <si>
    <t>group by pnr</t>
  </si>
  <si>
    <t>TITEL</t>
  </si>
  <si>
    <t>Z4S2</t>
  </si>
  <si>
    <t>titel,zuwendungszweck</t>
  </si>
  <si>
    <t>TRAEGER</t>
  </si>
  <si>
    <t>Z3S2</t>
  </si>
  <si>
    <t>VWNTERMIN</t>
  </si>
  <si>
    <t>Z29S2</t>
  </si>
  <si>
    <t>to_char(faellig,'dd.mm.yy')</t>
  </si>
  <si>
    <t>termine</t>
  </si>
  <si>
    <t>terminnr = (SELECT max(terminnr) FROM termine WHERE pnr = [N:I::PNR] AND hist = [N:I::HIST] AND UNTNR = 2)</t>
  </si>
  <si>
    <t>ZWBDATUM2</t>
  </si>
  <si>
    <t>Z12S2</t>
  </si>
  <si>
    <t>to_char(bescheidam,'dd.mm.yy')</t>
  </si>
  <si>
    <t>AND hist = 2</t>
  </si>
  <si>
    <t>KALKULATION</t>
  </si>
  <si>
    <t>Z7S2</t>
  </si>
  <si>
    <t>hauptamt,</t>
  </si>
  <si>
    <t>honorare,</t>
  </si>
  <si>
    <t>werkvertraege,</t>
  </si>
  <si>
    <t>verbrauch,</t>
  </si>
  <si>
    <t>lehrmat,</t>
  </si>
  <si>
    <t>lernmat,</t>
  </si>
  <si>
    <t>reise,</t>
  </si>
  <si>
    <t>verwgem,</t>
  </si>
  <si>
    <t>vornach,</t>
  </si>
  <si>
    <t>mieten,</t>
  </si>
  <si>
    <t>invabschreib,</t>
  </si>
  <si>
    <t>reisepaed,</t>
  </si>
  <si>
    <t>reiseneben,</t>
  </si>
  <si>
    <t>extschul,</t>
  </si>
  <si>
    <t>leasing,</t>
  </si>
  <si>
    <t>pruefteil,</t>
  </si>
  <si>
    <t>fortpaed,</t>
  </si>
  <si>
    <t>arbeitsent,</t>
  </si>
  <si>
    <t>diverse,</t>
  </si>
  <si>
    <t>nebenamt,</t>
  </si>
  <si>
    <t>sach,</t>
  </si>
  <si>
    <t>indirekt,</t>
  </si>
  <si>
    <t>sonstind,</t>
  </si>
  <si>
    <t>ausbildpers</t>
  </si>
  <si>
    <t>kosten k1</t>
  </si>
  <si>
    <t>and hist = [N:I::HIST]</t>
  </si>
  <si>
    <t>and k1.lfdnr = (select max(lfdnr) from kosten k2 where k1.pnr = k2.pnr and k1.hist = k2.hist)</t>
  </si>
  <si>
    <t>MITTELBINDUNG</t>
  </si>
  <si>
    <t>Z10S2</t>
  </si>
  <si>
    <t>aqmv,</t>
  </si>
  <si>
    <t>esf,</t>
  </si>
  <si>
    <t>ba,</t>
  </si>
  <si>
    <t>teilnehmer,</t>
  </si>
  <si>
    <t>leist_unter,</t>
  </si>
  <si>
    <t>soeff</t>
  </si>
  <si>
    <t>v_euro_finanzierung_sum</t>
  </si>
  <si>
    <t>ZWBDATUMAKT</t>
  </si>
  <si>
    <t>Z13S2</t>
  </si>
  <si>
    <t>ESFLANDESMITTEL</t>
  </si>
  <si>
    <t>Z16S2</t>
  </si>
  <si>
    <t>select</t>
  </si>
  <si>
    <t>db_allgemein.GetZahlungOhneAbsetzSum( [N:I::PNR] ,[N:I::HIST],'LAND') ,</t>
  </si>
  <si>
    <t xml:space="preserve">db_allgemein.GetZahlungOhneAbsetzSum( [N:I::PNR] ,[N:I::HIST],'ESF' ) </t>
  </si>
  <si>
    <t>from</t>
  </si>
  <si>
    <t>dual</t>
  </si>
  <si>
    <t>Mittelbindung</t>
  </si>
  <si>
    <t>LandSumRückf</t>
  </si>
  <si>
    <t>Z31S2</t>
  </si>
  <si>
    <t>nvl (sum (betrag), 0)</t>
  </si>
  <si>
    <t>(select min(jahr), max(rbetrag) betrag, min(buchstnr) buchstnr, urkassenz from v_sollstellungen_Liste where urkassenz in (select distinct urkassenz from v_sollstellungen_liste where pnr = [N:I::PNR] and hist = [N:I::HIST]) AND 7 NOT IN (SELECT buchtypnr FROM buchungen WHERE kassenz = urkassenz) group by urkassenz) sb,</t>
  </si>
  <si>
    <t>buchungsstelle bs,</t>
  </si>
  <si>
    <t>lhh l</t>
  </si>
  <si>
    <t>bs.buchstnr = sb.buchstnr</t>
  </si>
  <si>
    <t>and l.lhhnr = bs.lhhnr</t>
  </si>
  <si>
    <t>and substr (l.art, 2, 1) = 'L'</t>
  </si>
  <si>
    <t>LandSumSollZuAbgängeStorno</t>
  </si>
  <si>
    <t>Z32S2</t>
  </si>
  <si>
    <t>ESFSumRückf</t>
  </si>
  <si>
    <t>Z33S2</t>
  </si>
  <si>
    <t>and substr (l.art, 2, 1) = 'S'</t>
  </si>
  <si>
    <t>ESFSumSollZuAbgängeStorno</t>
  </si>
  <si>
    <t>Z34S2</t>
  </si>
  <si>
    <t>db_allgemein.GetSollstZuAbgOhneAusgAbsetSum( [N:I::PNR] ,[N:I::HIST],'ESF' )</t>
  </si>
  <si>
    <t xml:space="preserve">from </t>
  </si>
  <si>
    <t>Zinsforderungen_ESF</t>
  </si>
  <si>
    <t>Z36S2</t>
  </si>
  <si>
    <t>sum(betrag)</t>
  </si>
  <si>
    <t>v_hg_buch_anr</t>
  </si>
  <si>
    <t>and art_titel='ZS'</t>
  </si>
  <si>
    <t>and buchtypnr=6</t>
  </si>
  <si>
    <t>and status='F'</t>
  </si>
  <si>
    <t>Zinsforderungen_LAND</t>
  </si>
  <si>
    <t>Z37S2</t>
  </si>
  <si>
    <t>and art_titel='ZL'</t>
  </si>
  <si>
    <t>AUSGABENREDU_ESF</t>
  </si>
  <si>
    <t>Z38S2</t>
  </si>
  <si>
    <t>and art_titel='AS'</t>
  </si>
  <si>
    <t>and buchtypnr=11</t>
  </si>
  <si>
    <t>and status='G'</t>
  </si>
  <si>
    <t>AUSGABENREDU_LAND</t>
  </si>
  <si>
    <t>Z39S2</t>
  </si>
  <si>
    <t>and art_titel='AL'</t>
  </si>
  <si>
    <t>Z40S2</t>
  </si>
  <si>
    <t>and art_titel='ES'</t>
  </si>
  <si>
    <t>and buchtypnr=9</t>
  </si>
  <si>
    <t>IstAusgabenabsetzung_ESF</t>
  </si>
  <si>
    <t>Z42S2</t>
  </si>
  <si>
    <t>IstAusgabenabsetzung_Land</t>
  </si>
  <si>
    <t>Z43S2</t>
  </si>
  <si>
    <t>Z47S2</t>
  </si>
  <si>
    <t>anz_ganztags+anz_teilzeit+anz_halbtags,anz_ganztags,anz_teilzeit,anz_halbtags,zuw_ganztags_bewilligt,zuw_teilzeit_bewilligt,zuw_halbtags_bewilligt</t>
  </si>
  <si>
    <t>projekte_S19</t>
  </si>
  <si>
    <t>Z50S2</t>
  </si>
  <si>
    <t>sum(ANZ_KINDER),sum(ANZ_ESSEN_MON),sum(FAKTOR),sum(ANZ_ESSEN_GES),sum(ZUSCHUSS_ESSEN),sum(ZUSCHUSS_ZEIT)</t>
  </si>
  <si>
    <t>projekte_S20</t>
  </si>
  <si>
    <t>group by pnr,hist</t>
  </si>
  <si>
    <t>AUSGABEN_Sxx</t>
  </si>
  <si>
    <t>MULTI</t>
  </si>
  <si>
    <t>Z60S2</t>
  </si>
  <si>
    <t>V_AUSGABE_ARTEN</t>
  </si>
  <si>
    <t>--group by pnr,hist</t>
  </si>
  <si>
    <t>FIN_Sxx</t>
  </si>
  <si>
    <t>Z90S2</t>
  </si>
  <si>
    <t>V_FIN_QUELLEN</t>
  </si>
  <si>
    <t>V_S08</t>
  </si>
  <si>
    <t>Z112S2</t>
  </si>
  <si>
    <t>ENDE</t>
  </si>
  <si>
    <t>ANR_alt</t>
  </si>
  <si>
    <t>Urlaubvon</t>
  </si>
  <si>
    <t>Urlaubbis</t>
  </si>
  <si>
    <t>Fahrt_ZWB</t>
  </si>
  <si>
    <t>Ferien_ZWB</t>
  </si>
  <si>
    <t>Anz_Urlauber</t>
  </si>
  <si>
    <t>Boni</t>
  </si>
  <si>
    <t>erstbescheidam</t>
  </si>
  <si>
    <t>bewilligungvon</t>
  </si>
  <si>
    <t>bewilligungbis</t>
  </si>
  <si>
    <t>bescheidam</t>
  </si>
  <si>
    <t>FinArt</t>
  </si>
  <si>
    <t>Vermerk2</t>
  </si>
  <si>
    <t>RL</t>
  </si>
  <si>
    <t>Träger</t>
  </si>
  <si>
    <t>Kurzbez</t>
  </si>
  <si>
    <t>Boni_Vorh</t>
  </si>
  <si>
    <t>Boni_Soll</t>
  </si>
  <si>
    <t>Kalkulation</t>
  </si>
  <si>
    <t>hauptamt</t>
  </si>
  <si>
    <t>honorare</t>
  </si>
  <si>
    <t>werkvertraege</t>
  </si>
  <si>
    <t>verbrauch</t>
  </si>
  <si>
    <t>lehrmat</t>
  </si>
  <si>
    <t>lernmat</t>
  </si>
  <si>
    <t>reise</t>
  </si>
  <si>
    <t>verwgem</t>
  </si>
  <si>
    <t>vornach</t>
  </si>
  <si>
    <t>mieten</t>
  </si>
  <si>
    <t>invabschreib</t>
  </si>
  <si>
    <t>reisepaed</t>
  </si>
  <si>
    <t>reiseneben</t>
  </si>
  <si>
    <t>extschul</t>
  </si>
  <si>
    <t>leasing</t>
  </si>
  <si>
    <t>pruefteil</t>
  </si>
  <si>
    <t>fortpaed</t>
  </si>
  <si>
    <t>Arbeitsent</t>
  </si>
  <si>
    <t>diverse</t>
  </si>
  <si>
    <t>nebenamt</t>
  </si>
  <si>
    <t>sach</t>
  </si>
  <si>
    <t>indirekt</t>
  </si>
  <si>
    <t>sonstind</t>
  </si>
  <si>
    <t>ZUW_AQMV</t>
  </si>
  <si>
    <t>ZUW_ESF</t>
  </si>
  <si>
    <t>BA</t>
  </si>
  <si>
    <t>TEILNEHMER</t>
  </si>
  <si>
    <t>LEIST_UNTER</t>
  </si>
  <si>
    <t>SOEFF</t>
  </si>
  <si>
    <t>Abrechnung</t>
  </si>
  <si>
    <t>LAND</t>
  </si>
  <si>
    <t>ESF</t>
  </si>
  <si>
    <t>(bisher ausgezahlte Mittel)</t>
  </si>
  <si>
    <t>VWNEingang</t>
  </si>
  <si>
    <t>VWNPruef</t>
  </si>
  <si>
    <t>Antragsnummer</t>
  </si>
  <si>
    <t>RestGekuerzt</t>
  </si>
  <si>
    <t>RestUngekuerzt</t>
  </si>
  <si>
    <t>VWNTermin</t>
  </si>
  <si>
    <t>HG: scheint nicht verwendet zu werden</t>
  </si>
  <si>
    <t>Ausgabenredu_ESF</t>
  </si>
  <si>
    <t>Ausgabenredu_Land</t>
  </si>
  <si>
    <t>AusgabenSAB_ESF</t>
  </si>
  <si>
    <t>AusgabenSAB_Land</t>
  </si>
  <si>
    <t>für Korrektur der Auszahlungen wenn Ausgabenabsetzungen vom ZE eingezahlt wurden</t>
  </si>
  <si>
    <t>Görtz, 270809</t>
  </si>
  <si>
    <t>Für S19:</t>
  </si>
  <si>
    <t>Anz_Kinder_gesamt</t>
  </si>
  <si>
    <t>Anz_vollzeit</t>
  </si>
  <si>
    <t>Anz_teilzeit</t>
  </si>
  <si>
    <t>Anz_halbtags</t>
  </si>
  <si>
    <t>Zuw_Ganztags</t>
  </si>
  <si>
    <t>Zuw_Teilzeit</t>
  </si>
  <si>
    <t>Zuw_Halbtags</t>
  </si>
  <si>
    <t>Anz_Kinder:</t>
  </si>
  <si>
    <t>Für S20:</t>
  </si>
  <si>
    <t>ANZ_KINDER</t>
  </si>
  <si>
    <t>ANZ_ESSEN_MON</t>
  </si>
  <si>
    <t>FAKTOR</t>
  </si>
  <si>
    <t>ANZ_ESSEN_GES</t>
  </si>
  <si>
    <t>ZUSCHUSS_ESSEN</t>
  </si>
  <si>
    <t>ZUSCHUSS_ZEIT</t>
  </si>
  <si>
    <t>Aufzählung Kostenpositionen</t>
  </si>
  <si>
    <t>PNR</t>
  </si>
  <si>
    <t>HIST</t>
  </si>
  <si>
    <t>Bezeichnung</t>
  </si>
  <si>
    <t>ORDERBY</t>
  </si>
  <si>
    <t>AUSBILDPERS</t>
  </si>
  <si>
    <t>HAUPTAMT</t>
  </si>
  <si>
    <t>NEBENAMT</t>
  </si>
  <si>
    <t>WERKVERTRAEGE</t>
  </si>
  <si>
    <t>HONORARE</t>
  </si>
  <si>
    <t>ARBEITSENT</t>
  </si>
  <si>
    <t>SACH</t>
  </si>
  <si>
    <t>VERBRAUCH</t>
  </si>
  <si>
    <t>LEHRMAT</t>
  </si>
  <si>
    <t>LERNMAT</t>
  </si>
  <si>
    <t>REISE</t>
  </si>
  <si>
    <t>INDIREKT</t>
  </si>
  <si>
    <t>VERWGEM</t>
  </si>
  <si>
    <t>VORNACH</t>
  </si>
  <si>
    <t>MIETEN</t>
  </si>
  <si>
    <t>INVABSCHREIB</t>
  </si>
  <si>
    <t>SONSTIND</t>
  </si>
  <si>
    <t>REISEPAED</t>
  </si>
  <si>
    <t>REISENEBEN</t>
  </si>
  <si>
    <t>EXTSCHUL</t>
  </si>
  <si>
    <t>LEASING</t>
  </si>
  <si>
    <t>PRUEFTEIL</t>
  </si>
  <si>
    <t>FORTPAED</t>
  </si>
  <si>
    <t>DIVERSE</t>
  </si>
  <si>
    <t>PERSONAL</t>
  </si>
  <si>
    <t>BETRIEBSKOSTEN</t>
  </si>
  <si>
    <t>VERWPERS</t>
  </si>
  <si>
    <t>SONSTSACH</t>
  </si>
  <si>
    <t>Aufzählung Fin.-positionen</t>
  </si>
  <si>
    <t>PROZ</t>
  </si>
  <si>
    <t>QUELLE</t>
  </si>
  <si>
    <t>AQMV</t>
  </si>
  <si>
    <t>BUND</t>
  </si>
  <si>
    <t>KOMMUNALE</t>
  </si>
  <si>
    <t>DRITTE</t>
  </si>
  <si>
    <t>DRITTE_LKZ</t>
  </si>
  <si>
    <t>DRITTE_INV</t>
  </si>
  <si>
    <t>EIGEN</t>
  </si>
  <si>
    <t>EIGEN_LKZ</t>
  </si>
  <si>
    <t>EIGEN_INV</t>
  </si>
  <si>
    <t>EINNAHMEN</t>
  </si>
  <si>
    <t>HFS</t>
  </si>
  <si>
    <t>AG_BRUTTO</t>
  </si>
  <si>
    <t>TREUHAND</t>
  </si>
  <si>
    <t>ARB_STATT_SOZ</t>
  </si>
  <si>
    <t>JA_ANTEIL</t>
  </si>
  <si>
    <t>FNR</t>
  </si>
  <si>
    <t>BEZEICHNUNG</t>
  </si>
  <si>
    <t>BTG</t>
  </si>
  <si>
    <t>AUSGABEART</t>
  </si>
  <si>
    <t>ZYKLUS</t>
  </si>
  <si>
    <t>EIGENANTEIL</t>
  </si>
  <si>
    <t>BEHANDLUNG</t>
  </si>
  <si>
    <t>KOSTEN</t>
  </si>
  <si>
    <t>Pers.-ausg</t>
  </si>
  <si>
    <t>REG_TYP</t>
  </si>
  <si>
    <t>Einnahme</t>
  </si>
  <si>
    <t>Ausgabe</t>
  </si>
  <si>
    <t>zusätzliche Mittel:</t>
  </si>
  <si>
    <t>GA(VN) - zus.Mittel</t>
  </si>
  <si>
    <t>GA(VNP)-zus.Mittel:</t>
  </si>
  <si>
    <t>GA</t>
  </si>
  <si>
    <t>Differenz (anerkannt - abgerechnet)</t>
  </si>
  <si>
    <t>Bemerkungen der Bewilligungsbehörde</t>
  </si>
  <si>
    <t>Register</t>
  </si>
  <si>
    <t>BNR</t>
  </si>
  <si>
    <t>abgerechnet</t>
  </si>
  <si>
    <t>anerkannt</t>
  </si>
  <si>
    <t>Diff</t>
  </si>
  <si>
    <t>Bemerkung</t>
  </si>
  <si>
    <t>VN_Datei</t>
  </si>
  <si>
    <t>#ANERKANNT</t>
  </si>
  <si>
    <t>#DATUM</t>
  </si>
  <si>
    <t>#ABGERECHNET</t>
  </si>
  <si>
    <t>#BNR</t>
  </si>
  <si>
    <t>#BEMERKUNG</t>
  </si>
  <si>
    <t>Quellname</t>
  </si>
  <si>
    <t>Quellbetrag</t>
  </si>
  <si>
    <t>anerkannte  Ausgaben</t>
  </si>
  <si>
    <t>anerkannter Quellbetrag</t>
  </si>
  <si>
    <t>abgerechnete Einnahmen</t>
  </si>
  <si>
    <t>Mehreinnahmen:</t>
  </si>
  <si>
    <t>neue Einnahm.</t>
  </si>
  <si>
    <t>Darstellung:</t>
  </si>
  <si>
    <t>Datenbank</t>
  </si>
  <si>
    <t>DATENBANK</t>
  </si>
  <si>
    <t>Z21S2</t>
  </si>
  <si>
    <t>USER</t>
  </si>
  <si>
    <t>DUAL</t>
  </si>
  <si>
    <t>Fehlbedarfsfinanzierung</t>
  </si>
  <si>
    <t>Festbetragsfinanzierung</t>
  </si>
  <si>
    <t>RL:</t>
  </si>
  <si>
    <t>Zuwendung lt. Bescheid:</t>
  </si>
  <si>
    <t>Summe abgerechnet</t>
  </si>
  <si>
    <t>Summe anerkannt</t>
  </si>
  <si>
    <t>AZ:</t>
  </si>
  <si>
    <t>Abw. in %</t>
  </si>
  <si>
    <t>DIFF:</t>
  </si>
  <si>
    <t>S101</t>
  </si>
  <si>
    <t>Tage</t>
  </si>
  <si>
    <t>Teil-nehmer</t>
  </si>
  <si>
    <t>Maßnahmetitel:</t>
  </si>
  <si>
    <t>ausbildpers,</t>
  </si>
  <si>
    <t>PERSONAL,</t>
  </si>
  <si>
    <t>BETRIEBSKOSTEN,</t>
  </si>
  <si>
    <t>VERWPERS,</t>
  </si>
  <si>
    <t>V_TN_S115</t>
  </si>
  <si>
    <t>FB</t>
  </si>
  <si>
    <t>to_char(erstbescheidam,'dd.mm.yy'),to_char(bewilligungvon,'dd.mm.yy'),to_char(bewilligungbis,'dd.mm.yy'),to_char(bescheidam,'dd.mm.yy'),finanzierungsart,vermerk2,FP_KURZBEZ</t>
  </si>
  <si>
    <t>Werkstatt</t>
  </si>
  <si>
    <t>V_S118</t>
  </si>
  <si>
    <t>Foerderung_FLH</t>
  </si>
  <si>
    <t>S118</t>
  </si>
  <si>
    <t>Lfd. Nr</t>
  </si>
  <si>
    <t>Gesamt:</t>
  </si>
  <si>
    <t>V_TN_S117</t>
  </si>
  <si>
    <t>S117</t>
  </si>
  <si>
    <t>Haftpflicht</t>
  </si>
  <si>
    <t>S115</t>
  </si>
  <si>
    <t>&lt;LFDNR&gt;</t>
  </si>
  <si>
    <t>&lt;LAGUS&gt;</t>
  </si>
  <si>
    <t>&lt;SUMME&gt;</t>
  </si>
  <si>
    <t>Zuwendungen aus Landesmitteln</t>
  </si>
  <si>
    <t>Eigenmittel des Trägers</t>
  </si>
  <si>
    <t>zweckgebundene Spenden</t>
  </si>
  <si>
    <t>Teilnehmerbeiträge</t>
  </si>
  <si>
    <t>Mittel der Gemeinde</t>
  </si>
  <si>
    <t>Mittel des Landkreis</t>
  </si>
  <si>
    <t>Mittel der kreisfreie Stadt</t>
  </si>
  <si>
    <t>sonstige Landesmittel</t>
  </si>
  <si>
    <t>Mittel der Bundesagentur für Arbeit</t>
  </si>
  <si>
    <t>Bundesmittel</t>
  </si>
  <si>
    <t>Mittel der EU</t>
  </si>
  <si>
    <t>sonstige Drittmittel</t>
  </si>
  <si>
    <t>Datum Zahlungs-eingang</t>
  </si>
  <si>
    <t>lfd. Nr.</t>
  </si>
  <si>
    <t>Name, Vorname</t>
  </si>
  <si>
    <t>Alter</t>
  </si>
  <si>
    <t>Ausgabengruppe</t>
  </si>
  <si>
    <t>PNR, HIST, BEZEICHNUNG, BTG, ORDERBY, AUSGABEART, PERSONALAUSGABEN, REGNAME, AUSGABENGRUPPE</t>
  </si>
  <si>
    <t>Sachbericht</t>
  </si>
  <si>
    <t>Welche thematischen Maßnahmen wurden angeboten,</t>
  </si>
  <si>
    <t xml:space="preserve"> </t>
  </si>
  <si>
    <t>Zuwendung je Über-nachtung</t>
  </si>
  <si>
    <t>Zuwendung              je Person</t>
  </si>
  <si>
    <t xml:space="preserve">Anzahl der Über-nachtungen </t>
  </si>
  <si>
    <t>Landesmittel</t>
  </si>
  <si>
    <t xml:space="preserve">a) gemeinsam Zeit zu erleben,  </t>
  </si>
  <si>
    <t>b) sich in der Familie, aber auch mit anderen Familien, zu begegnen  oder</t>
  </si>
  <si>
    <t>c) Eltern durch qualifizierte Kinder- und Jugendbetreuung zu entlasten.</t>
  </si>
  <si>
    <t>d) damit Eltern "im Eltern sein" unterstützt wurden,</t>
  </si>
  <si>
    <t>e) die zur sozialen Integration beigetragen haben,</t>
  </si>
  <si>
    <t>f) die Freude am informellen Lernen vermittelten oder</t>
  </si>
  <si>
    <t>g) halfen, dass Generationen sich begegneten.</t>
  </si>
  <si>
    <t>Ausgaben- und Finanzierungsplan</t>
  </si>
  <si>
    <t>Anzahl der teilnehmenden Familienmitglieder                je Familie</t>
  </si>
  <si>
    <t>Ausgaben der Familien-erholungs-maßnahme</t>
  </si>
  <si>
    <t>Ausgaben der Familienerholungs-maßnahme</t>
  </si>
  <si>
    <t>Eigenmittel der Familien</t>
  </si>
  <si>
    <t>Übernachtungssatz</t>
  </si>
  <si>
    <t>Gesamt-ausgaben</t>
  </si>
  <si>
    <t>Gesamteinnahmen</t>
  </si>
  <si>
    <t>S111</t>
  </si>
  <si>
    <t>Anz. Tage</t>
  </si>
  <si>
    <t>beantragte Gesamtstd.</t>
  </si>
  <si>
    <t>Stunden je Tag</t>
  </si>
  <si>
    <t>Förderung</t>
  </si>
  <si>
    <t>Tage gesamt</t>
  </si>
  <si>
    <t>Stunden gesamt</t>
  </si>
  <si>
    <t>Zuwendung gesamt</t>
  </si>
  <si>
    <t>V_S111_2</t>
  </si>
  <si>
    <t>Gesamtstunden,</t>
  </si>
  <si>
    <t>Std_je_tag,</t>
  </si>
  <si>
    <t xml:space="preserve">select Tage, </t>
  </si>
  <si>
    <t>Foerderung</t>
  </si>
  <si>
    <t>Z16S6</t>
  </si>
  <si>
    <t>select Ges_Tage,</t>
  </si>
  <si>
    <t>Ges_Gesamtstunden,</t>
  </si>
  <si>
    <t>Ges_Foerderung,</t>
  </si>
  <si>
    <t>from V_S111_2</t>
  </si>
  <si>
    <t>GROUP BY Ges_Tage,</t>
  </si>
  <si>
    <t>Weiterbildungsart</t>
  </si>
  <si>
    <t>FROM ((projekte p left join ADRFUNC_ADRESSEN adf on p.extnr = adf.extnr)</t>
  </si>
  <si>
    <t>inner join adressen  a on adf.adrnr = a.adrnr)</t>
  </si>
  <si>
    <t>inner join (Select substr(p.anr,1,instr(p.anr,'-F',22)-1) URANR, p.* FROM projekte p) alt_p on p.anr = alt_p.uranr</t>
  </si>
  <si>
    <t>SELECT a.Name, a.strasse_post strasse, a.plz_post plz, a.ort_post ort</t>
  </si>
  <si>
    <t>alt_p.pnr = [N:I::PNR]</t>
  </si>
  <si>
    <t>AND alt_p.hist = [N:I::HIST]</t>
  </si>
  <si>
    <t>Adressat/WAD-adressat</t>
  </si>
  <si>
    <t>Z5S6</t>
  </si>
  <si>
    <t>Familien-mitglied (Bezeichnung)</t>
  </si>
  <si>
    <t>Anzahl Über-nachtungen</t>
  </si>
  <si>
    <t>Die Richtigkeit der Eintragungen und des Abschlusses wird hiermit bescheinigt</t>
  </si>
  <si>
    <t>Es wird bestätigt, dass die Ausgaben notwendig waren, dass wirtschaftlich und sparsam</t>
  </si>
  <si>
    <t>verfahren worden ist und die Angaben mit den Büchern bzw. Belegen übereinstimmen.</t>
  </si>
  <si>
    <t>Rechtsform</t>
  </si>
  <si>
    <t>Miete und Raumkosten</t>
  </si>
  <si>
    <t>Ausstattung und Ersatzbeschaffung</t>
  </si>
  <si>
    <t>Reisekosten</t>
  </si>
  <si>
    <t>Bürokosten</t>
  </si>
  <si>
    <t>Fortbildung und Supervision</t>
  </si>
  <si>
    <t>Dolmetscherkosten</t>
  </si>
  <si>
    <t>Sonstige Sachkosten</t>
  </si>
  <si>
    <t>anr, antragsnummer_alt,to_char(MASSNAHMEVON,'dd.mm.yy'),to_char(MASSANAHMEBIS,'dd.mm.yy')</t>
  </si>
  <si>
    <t>ze_name, ZE_STRASSE, ZE_PLZ, ZE_ORT,A_EMAIL,NAME_SB, VORNAME_SB, TEL_SB, STANDORT_KURZBEZ, WWW, Ansprechpartner, Tel1, Fax1, BANK_INSTITUT, IBAN, BIC</t>
  </si>
  <si>
    <t>V_S138_Auswertung</t>
  </si>
  <si>
    <t>from V_S138_Auswertung</t>
  </si>
  <si>
    <t>Sum_VZA_BK,</t>
  </si>
  <si>
    <t>S138</t>
  </si>
  <si>
    <t>Z13S7</t>
  </si>
  <si>
    <t>SELECT Beratungsstelle, Aussenstelle,</t>
  </si>
  <si>
    <t>Sachkosten_mit_Nachweis</t>
  </si>
  <si>
    <t>, IBAN_D</t>
  </si>
  <si>
    <t>Beratungsstelle</t>
  </si>
  <si>
    <t>Aussenstelle</t>
  </si>
  <si>
    <t>sonstige_Sachausgaben</t>
  </si>
  <si>
    <t>Miete</t>
  </si>
  <si>
    <t>Afa</t>
  </si>
  <si>
    <t>Fahrkosten</t>
  </si>
  <si>
    <t>IBAN_D</t>
  </si>
  <si>
    <t>kontoinhaber</t>
  </si>
  <si>
    <t>Anteilfinanzierung</t>
  </si>
  <si>
    <t>P.-Satz E5</t>
  </si>
  <si>
    <t>P.-Satz E10</t>
  </si>
  <si>
    <t>P.-Satz E13</t>
  </si>
  <si>
    <t>max_Stellenanteil_VK</t>
  </si>
  <si>
    <t>Feststellungsbescheid_vom</t>
  </si>
  <si>
    <t>, kontoinhaber, Rechtsform, PS_E5, PS_E10,PS_E13, max_Stellenanteil_VK, Feststellungsbescheid_vom</t>
  </si>
  <si>
    <t>S104</t>
  </si>
  <si>
    <t>Entfernung-kilometer</t>
  </si>
  <si>
    <t>Kilometer-satz</t>
  </si>
  <si>
    <t>Zuschuss km</t>
  </si>
  <si>
    <t>Anz. Teilnehmer</t>
  </si>
  <si>
    <t>Fördersatz 
in EUR</t>
  </si>
  <si>
    <t>Fördersatz
in EUR</t>
  </si>
  <si>
    <t>V_S115_P</t>
  </si>
  <si>
    <t>Fachleistungsstunden-Satz</t>
  </si>
  <si>
    <t>sonderpädag. Bedarf-Satz</t>
  </si>
  <si>
    <t>Anz. Fachleistungsstunden</t>
  </si>
  <si>
    <t>V_S117_P</t>
  </si>
  <si>
    <t>max. Förderung FLS</t>
  </si>
  <si>
    <t>max. Förderung SB</t>
  </si>
  <si>
    <t>max_Foerderung, max_FoerderungSB</t>
  </si>
  <si>
    <t>FLS-Satz</t>
  </si>
  <si>
    <t>Sonderbedarf_Satz, Anzahl_FLS, FLS_Satz,</t>
  </si>
  <si>
    <t>FLS_SATZ, MAX_FOERDERUNG, MAX_FOERDERUNGKB, MAX_AUSGABEN</t>
  </si>
  <si>
    <t>Maximale Förderung FLS</t>
  </si>
  <si>
    <t>Maximale Förderung KB</t>
  </si>
  <si>
    <t>Maximale Ausgaben</t>
  </si>
  <si>
    <t xml:space="preserve">   Ja     Nein</t>
  </si>
  <si>
    <t>FF@20190822: entfällt, da LandSumSollZuAbgängeStorno angepasst wurde</t>
  </si>
  <si>
    <t>FF@20190822: Aufruf der Funktion 'GetSollstZuAbgOhneAusgAbsetSum' ausgetauscht, da in der Funktion auf das aktuelle HHJ abgestellt wird, was für EVNP nicht passt (SQL der Fkt. OHNE HHJ)</t>
  </si>
  <si>
    <t>SELECT nvl(sum(b.betrag),0)</t>
  </si>
  <si>
    <t>FROM buchungen b, sollstellungen s, buchungsstelle bs, lhh l</t>
  </si>
  <si>
    <t>WHERE s.sstnr = b.sstnr</t>
  </si>
  <si>
    <t>AND s.bewirtstnr = b.bewirtstnr</t>
  </si>
  <si>
    <t>AND b.status not in ('U','S')</t>
  </si>
  <si>
    <t>AND bs.buchstnr = b.buchstnr</t>
  </si>
  <si>
    <t>and bs.bewirtstnr = b.bewirtstnr</t>
  </si>
  <si>
    <t>and bs.lhhnr = l.lhhnr</t>
  </si>
  <si>
    <t>and substr(l.art,2,1) = decode('LAND', null, substr(l.art,2,1), decode('LAND','ESF','S','LAND','L',null))</t>
  </si>
  <si>
    <t>and b.Status = 'F'</t>
  </si>
  <si>
    <t>and substr(l.art,1,1) not in ( 'Z', 'X' )</t>
  </si>
  <si>
    <t>AND b.buchtypnr in (9,8 )</t>
  </si>
  <si>
    <t>and not exists (select 1 from buchungen b1 where b1.buchtypnr = 7 and b1.sstnr = b.sstnr  )</t>
  </si>
  <si>
    <t>and pnr = [N:I::PNR]</t>
  </si>
  <si>
    <t>group by s.pnr,s.hist</t>
  </si>
  <si>
    <t>ZW_WERKST,</t>
  </si>
  <si>
    <t>ZW_VERSICH,</t>
  </si>
  <si>
    <t>ZW_GES</t>
  </si>
  <si>
    <t>V_S118_PP</t>
  </si>
  <si>
    <t>Zur Minimierung von Zinsansprüchen wird der o.g. Betrag freiwillig an das LAGuS erstattet und um Übersendung eines Zahlscheines mit Kassenzeichen gebeten. Ggf. Bemerkung:</t>
  </si>
  <si>
    <t>VN_Muster</t>
  </si>
  <si>
    <t>Version</t>
  </si>
  <si>
    <t>Änderung</t>
  </si>
  <si>
    <t>Anpassung Zus.</t>
  </si>
  <si>
    <t>Beschreibung</t>
  </si>
  <si>
    <t>Register "Bau" behandeln (für S150 erforderlich)</t>
  </si>
  <si>
    <t>wenn Regster "Bau" kommt -&gt; Hinweismeldung</t>
  </si>
  <si>
    <r>
      <t>Zelle D26 "Höhe Landesmittel" nahm Bezug auf eine falsche Zelle (evtl. wurde für Festbetrag und Fehlbedarf der falsche Wert gezogen?):  von "=WENN(F_ART=Zus.</t>
    </r>
    <r>
      <rPr>
        <sz val="10"/>
        <color indexed="10"/>
        <rFont val="Arial"/>
        <family val="2"/>
      </rPr>
      <t>!I45</t>
    </r>
    <r>
      <rPr>
        <sz val="10"/>
        <rFont val="Arial"/>
      </rPr>
      <t>;Fehlbedarf;WENN(F_ART=Zus.</t>
    </r>
    <r>
      <rPr>
        <sz val="10"/>
        <color indexed="10"/>
        <rFont val="Arial"/>
        <family val="2"/>
      </rPr>
      <t>!I46</t>
    </r>
    <r>
      <rPr>
        <sz val="10"/>
        <rFont val="Arial"/>
      </rPr>
      <t>;Festbetrag;Anteilsbetrag))" auf "=WENN(F_ART=Zus.</t>
    </r>
    <r>
      <rPr>
        <sz val="10"/>
        <color indexed="10"/>
        <rFont val="Arial"/>
        <family val="2"/>
      </rPr>
      <t>!I25</t>
    </r>
    <r>
      <rPr>
        <sz val="10"/>
        <rFont val="Arial"/>
      </rPr>
      <t>;Fehlbedarf;WENN(F_ART=Zus</t>
    </r>
    <r>
      <rPr>
        <sz val="10"/>
        <color indexed="10"/>
        <rFont val="Arial"/>
        <family val="2"/>
      </rPr>
      <t>.!I26</t>
    </r>
    <r>
      <rPr>
        <sz val="10"/>
        <rFont val="Arial"/>
      </rPr>
      <t>;Festbetrag;Anteilsbetrag))" -&gt; nach Prüfung war dieser Zustand bereits 2016 so auf der Zus. eingebaut</t>
    </r>
  </si>
  <si>
    <t>Anpassung Sachausgabenpauschale-Register</t>
  </si>
  <si>
    <r>
      <t xml:space="preserve">Sachausgabenpauschale-Register zieht sich die VZÄ des Registers "Personal", wenn Register "Personal" vorhanden (auch mehrfach) und berechnet die Pauschale anhand dieser VZÄ -&gt; auf dem Register "Sachausgabenpauschale" sind die Zellen A60:E85 mit Formeln hinterlegt, aber in </t>
    </r>
    <r>
      <rPr>
        <b/>
        <sz val="10"/>
        <rFont val="Arial"/>
        <family val="2"/>
      </rPr>
      <t>weißer</t>
    </r>
    <r>
      <rPr>
        <sz val="10"/>
        <rFont val="Arial"/>
        <family val="2"/>
      </rPr>
      <t xml:space="preserve"> Schrift</t>
    </r>
  </si>
  <si>
    <t>Einarbeitung S206</t>
  </si>
  <si>
    <t>separates Register; VBA: da Vollfinanzierung: Auskommentierung in Modul "Übernahme_aus_ISAP", damit das Register für S206 sichtbar wird (Warum erfolgte eine Einschränkung auf Festbetragsfinanzierung und zwei Förderpunkte der Anteilfinanzierung; es müsste doch grundsätzlich nach Registern mit FP-Bezeichnungen geschaut und diese eingeblendet werden) --&gt; nach Prüfung der Finanzierungsarten in den RL mit Zusatzregistern existieren keine Probleme mit diesem Vorgehen, da meistens Festbetragsfinanzierung (S121 nur ältere mit Anteilf.; S212 mit Anteilf. -&gt; ein Register wurde nicht eingeblendet (behoben))</t>
  </si>
  <si>
    <t>Einarbeitung SF901</t>
  </si>
  <si>
    <t>Anpasung Register "Sachausgabenpauschale", so dass mehrere FP abgebildet werden können</t>
  </si>
  <si>
    <t>e_Sachausgabenpauschale</t>
  </si>
  <si>
    <t>Korrektur Rechtschreibfehler (ohne Sicherung)</t>
  </si>
  <si>
    <t>e_Personal</t>
  </si>
  <si>
    <t>Pseudonym entfernt</t>
  </si>
  <si>
    <t>???</t>
  </si>
  <si>
    <t>Abrechnung_S206</t>
  </si>
  <si>
    <t>Korrekturen an der Berechnung</t>
  </si>
  <si>
    <t>Textumbruch korrigiert</t>
  </si>
  <si>
    <t>"Zeilenhöhe automatisch anpassen" für ZEILEN ausgewählt</t>
  </si>
  <si>
    <r>
      <t xml:space="preserve">Dieser Verwendungsnachweis ist durch </t>
    </r>
    <r>
      <rPr>
        <b/>
        <sz val="10"/>
        <rFont val="Arial"/>
        <family val="2"/>
      </rPr>
      <t>jeden Zuwendungsempfänger</t>
    </r>
    <r>
      <rPr>
        <sz val="10"/>
        <rFont val="Arial"/>
        <family val="2"/>
      </rPr>
      <t xml:space="preserve"> zu erstellen. </t>
    </r>
  </si>
  <si>
    <t xml:space="preserve">Die einzelnen Tabellenblätter sind zunächst in der Eintragung hinsichtlich der Zeilenanzahl begrenzt. Soweit die </t>
  </si>
  <si>
    <t xml:space="preserve">Veränderungen an diesem Formular, z.B. am Dokumentenschutz dieser Datei stellen widerrechtliche </t>
  </si>
  <si>
    <t>Handlungen dar.</t>
  </si>
  <si>
    <t>In der Regel wird dieser Verwendungsnachweis projektbezogen mit den bereits im Bescheid festgelegten Angaben</t>
  </si>
  <si>
    <t>zur Verfügung gestellt.</t>
  </si>
  <si>
    <t>In diesem Fall sind die "allgemeinen Daten" sowie alle jeweiligen "SOLL"-Angaben bereits gefüllt.</t>
  </si>
  <si>
    <t xml:space="preserve">Soweit Ihnen eine allgemeine Vorlage zur Verfügung gestellt wurde, sind diese Eintragungen selbst vorzunehmen. </t>
  </si>
  <si>
    <t xml:space="preserve">Dabei ist als erstes immer das Tabellenblatt "allgemeinen Daten" zu füllen. </t>
  </si>
  <si>
    <t>Die erforderlichen Daten sind dem Zuwendungsbescheid oder dem Vertrag zu entnehmen.</t>
  </si>
  <si>
    <t>Die Tabellenblätter "Einnahmen" und die der Ausgabenarten, in denen Ausgaben angefallen sind, sind zu füllen.</t>
  </si>
  <si>
    <t>Die IST-Angabe ergibt sich selbständig aus den folgenden Eintragungen.</t>
  </si>
  <si>
    <t>In der Spalte "Einnahmeart" sind Drop-Down-Feleder zur Auswahl hinterlegt.</t>
  </si>
  <si>
    <t>In der Spalte "Einzahler" ist anzugeben, woher die Zahlungen kommen (z.B. Landkreis xy; Dritter xy).</t>
  </si>
  <si>
    <t xml:space="preserve">Es ist zu beachten, dass jede Ausgabe mit dem Zeitpunkt, zu dem sie beim Zuwendungsempfänger kassenwirksam </t>
  </si>
  <si>
    <t xml:space="preserve">geworden ist, zu berücksichtigen ist. Bsp: Mieten für genutzte Büroräume entstehen monatlich und sind demnach </t>
  </si>
  <si>
    <t>auch monatlich aufzunehmen. Das gleiche gilt für die monatlichen Personalausgaben.</t>
  </si>
  <si>
    <t>an dem die Zahlung tatsächlich kassenwirksam laut Konto oder Kassenbuchauszug geworden ist.</t>
  </si>
  <si>
    <t>Mit der "vorläufigen Darstellung" wird bereits das rechnerische Ergebnis zum Abschluss des Projektes</t>
  </si>
  <si>
    <t>ausgewiesen.</t>
  </si>
  <si>
    <t>Beachte</t>
  </si>
  <si>
    <t xml:space="preserve">Das vorläufige Ergebnis kann durch richtlinien- und/ oder einzelfallspezifische Regelungen und Auflagen </t>
  </si>
  <si>
    <t>beeinflusst werden und sich nachträglich in Folge der weiteren Prüfung ändern.</t>
  </si>
  <si>
    <t>Die in der "Zus" ausgewiesenen Werte sind auf 3 Nachkommastellen gerundet. Allen Berechnungen liegen</t>
  </si>
  <si>
    <t>jedoch ungerundete Werte zugrunde. Dadurch sind Rundungsdifferenzen nicht ausgeschlossen</t>
  </si>
  <si>
    <r>
      <t>Nach Fertigstellung sind</t>
    </r>
    <r>
      <rPr>
        <b/>
        <sz val="10"/>
        <rFont val="Arial"/>
        <family val="2"/>
      </rPr>
      <t xml:space="preserve"> die Tabellenblätter, die mit Angaben belegt</t>
    </r>
    <r>
      <rPr>
        <sz val="10"/>
        <rFont val="Arial"/>
        <family val="2"/>
      </rPr>
      <t xml:space="preserve"> und zur Vollständigkeit relevant sind, </t>
    </r>
  </si>
  <si>
    <t>auszudrucken.</t>
  </si>
  <si>
    <t xml:space="preserve">Der Verwendungsnachweis ist innerhalb der mit Zuwendungsbescheid festgelegten Frist sowohl in </t>
  </si>
  <si>
    <r>
      <t xml:space="preserve">Papier als auch in Dateiform einzureichen. </t>
    </r>
    <r>
      <rPr>
        <sz val="10"/>
        <rFont val="Arial"/>
      </rPr>
      <t>Abweichungen von der Frist davon sind anzuzeigen.</t>
    </r>
  </si>
  <si>
    <t>Hinweise zum Ausfüllen</t>
  </si>
  <si>
    <t>textlich überarbeitet</t>
  </si>
  <si>
    <t>Durch einen Dritten (Letztempfänger) kann der Verwendungsnachweis ebenfalls auf der Grundlage einer solchen</t>
  </si>
  <si>
    <t>VN-Datei erstellt werden.</t>
  </si>
  <si>
    <t>vorgegebene Anzahl nicht ausreicht, senden Sie die Datei an die Bewilligungsbehörde zur Erweiterung der</t>
  </si>
  <si>
    <t>Zeilenanzahl.</t>
  </si>
  <si>
    <t>Unterschriftenteil eingefügt und Druckformatierung angepasst</t>
  </si>
  <si>
    <t>Zus.</t>
  </si>
  <si>
    <t>Formelanpassung für Inventarisierungsbaustein angepasst (Datwert())</t>
  </si>
  <si>
    <t>Formelanpassung für Inventarisierungsbaustein angepasst (Datwert()) --&gt; Sonderfall F-Anträge mit eingebaut (kein Erstbescheiddatum)</t>
  </si>
  <si>
    <t>"feststehender Betrag" rausgenommen</t>
  </si>
  <si>
    <t>Berechnung für S91-S95 eingebaut</t>
  </si>
  <si>
    <t>Formel neben "Höhe der Landemitel" entfernt</t>
  </si>
  <si>
    <t>3 Register für die S138 entfernt (S138 zukünftig über ein Blanko-Formular auf der Homepage)</t>
  </si>
  <si>
    <t>komplette Überarbeitung; Entfernung Register und Quellcode auskommentiert für SF901</t>
  </si>
  <si>
    <t>Register Teilnehmer_S212 auch für die S193 zur Verfügung gestellt</t>
  </si>
  <si>
    <t>Anpassung für S91 (bzw. Formel für S34 auf S34 eingeschränkt)</t>
  </si>
  <si>
    <t>Modul "Register"</t>
  </si>
  <si>
    <t>Behandlung von doppelten Registernamen (S214)</t>
  </si>
  <si>
    <t>Ausgabentabellen entfernt, da nur noch pauschalierte Ausgaben</t>
  </si>
  <si>
    <t>Ausblenden Lagus-Bereich (anerkannte Beträge)</t>
  </si>
  <si>
    <t>Berechnung für S122 einbauen</t>
  </si>
  <si>
    <t>Berechnung für S123 einbauen; wird erst in 2025 gebraucht (Register Sachausgabenpauschale fehlt noch in den Ausgaben)</t>
  </si>
  <si>
    <t>Berechnung für S122 korrigiert</t>
  </si>
  <si>
    <t>allg. Daten (Zus.)</t>
  </si>
  <si>
    <t>Höhe der Zuwendung -&gt; ESF-Finquelle berücksichtigt</t>
  </si>
  <si>
    <t>Berechnung für S213 einbauen</t>
  </si>
  <si>
    <t>Allg. Daten</t>
  </si>
  <si>
    <t>ANBest-P unter Überschrift entfernt</t>
  </si>
  <si>
    <t>V. 10.01.25</t>
  </si>
  <si>
    <t>LAGuS/MV-6-S89-0050/25</t>
  </si>
  <si>
    <t>22.05.25</t>
  </si>
  <si>
    <t>27.05.25</t>
  </si>
  <si>
    <t>08.04.25</t>
  </si>
  <si>
    <t>S89</t>
  </si>
  <si>
    <t>Familienerholung 22.05. - 27.05. 2025 im AWO SANO Familienferiendorf Rerik Familie Palm</t>
  </si>
  <si>
    <t>Zuwendungszweck ist die Durchführung der Familienerholungsmaßnahme für die Familie/Familien Palm. Die Familienerholung dient der Gesundheit und der Erholung von Eltern und Kindern und fördert zugleich durch gemeinsame Erlebnisse und Erfahrungen die Familiengemeinschaft.</t>
  </si>
  <si>
    <t>AWO SANO gGmbH Familienferiendorf Rerik</t>
  </si>
  <si>
    <t>John-Brinckman-Straße 6c</t>
  </si>
  <si>
    <t>18230</t>
  </si>
  <si>
    <t>Rerik</t>
  </si>
  <si>
    <t>feriendorf@awosano.de</t>
  </si>
  <si>
    <t>Witt</t>
  </si>
  <si>
    <t>Susanne</t>
  </si>
  <si>
    <t>0385/588-59622</t>
  </si>
  <si>
    <t>LAGuS NB</t>
  </si>
  <si>
    <t>www.awosano.de</t>
  </si>
  <si>
    <t>Frau Peters</t>
  </si>
  <si>
    <t>038296-72112</t>
  </si>
  <si>
    <t>038296-72111</t>
  </si>
  <si>
    <t>DE62130800000294939800</t>
  </si>
  <si>
    <t>28.07.25</t>
  </si>
  <si>
    <t>ISAPLG</t>
  </si>
  <si>
    <t>Ausgaben der Familienerholungsmaßnahme</t>
  </si>
  <si>
    <t>S</t>
  </si>
  <si>
    <t>Eigenanteil der Familie/Drittmittel</t>
  </si>
  <si>
    <t>N</t>
  </si>
  <si>
    <t>LAGuS/M-V-6-S89-</t>
  </si>
  <si>
    <t>Familienerholungsmaßnahme der Familie/n</t>
  </si>
  <si>
    <t xml:space="preserve">VERWENDUNGSNACHWEIS </t>
  </si>
  <si>
    <t>Familienerholung</t>
  </si>
  <si>
    <t xml:space="preserve">Es ist darzustellen, wie die geförderte Familienerholungsmaßnahme dem  gemeinsamen Bedürfnis </t>
  </si>
  <si>
    <t>Familien ermöglichten:</t>
  </si>
  <si>
    <t xml:space="preserve">nach Erholung und Bildung Rechnung getragen hat und wie die thematischen Angebote es den </t>
  </si>
  <si>
    <t xml:space="preserve">Es wurde Vollverpflegung in Anspruch genommen </t>
  </si>
  <si>
    <t>Es wurde Halbpension in Anspruch genommen</t>
  </si>
  <si>
    <t>ja</t>
  </si>
  <si>
    <t>nein</t>
  </si>
  <si>
    <t>Anteil der Familie oder Dritter</t>
  </si>
  <si>
    <t>Höhe des Rechnungsbetrages für die o.g. Personen und die o.g. Übernachtungen (Gesamtausgaben)</t>
  </si>
  <si>
    <t>Nachweis der Teilnahme / Zuwendung für Übernachtungen pro Person:</t>
  </si>
  <si>
    <t>Namenswiedergabe</t>
  </si>
  <si>
    <t>In der Anlage sind beigefügt</t>
  </si>
  <si>
    <t>- Sachbericht</t>
  </si>
  <si>
    <t>- Übersicht Anzahl der Teilnehmer und Nächte.</t>
  </si>
  <si>
    <t>Die Richtigkeit und Vollständigkeit der Angaben wird bestätigt.</t>
  </si>
  <si>
    <t>Wohnanschrift
(PLZ,ORT,Straße,Hausnummer)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</si>
</sst>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dd/mm/yy;@"/>
    <numFmt numFmtId="167" formatCode="0.000%"/>
    <numFmt numFmtId="168" formatCode="_-* #,##0.00\ [$€-1]_-;\-* #,##0.00\ [$€-1]_-;_-* &quot;-&quot;??\ [$€-1]_-"/>
    <numFmt numFmtId="169" formatCode="#,##0.00_ ;\-#,##0.00\ "/>
    <numFmt numFmtId="170" formatCode="_(&quot;€&quot;* #,##0.00_);_(&quot;€&quot;* \(#,##0.00\);_(&quot;€&quot;* &quot;-&quot;??_);_(@_)"/>
  </numFmts>
  <fonts count="55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i/>
      <sz val="10"/>
      <color indexed="10"/>
      <name val="Arial"/>
      <family val="2"/>
    </font>
    <font>
      <sz val="8"/>
      <color indexed="10"/>
      <name val="Arial"/>
      <family val="2"/>
    </font>
    <font>
      <sz val="8"/>
      <color indexed="60"/>
      <name val="Arial"/>
      <family val="2"/>
    </font>
    <font>
      <b/>
      <i/>
      <sz val="8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b/>
      <sz val="11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strike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sz val="11"/>
      <color theme="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5" fillId="0" borderId="0">
      <protection locked="0"/>
    </xf>
    <xf numFmtId="44" fontId="26" fillId="0" borderId="0" applyFont="0" applyFill="0" applyBorder="0" applyAlignment="0" applyProtection="0"/>
    <xf numFmtId="0" fontId="1" fillId="2" borderId="0">
      <alignment horizontal="left"/>
      <protection locked="0"/>
    </xf>
    <xf numFmtId="0" fontId="26" fillId="2" borderId="0">
      <alignment horizontal="left"/>
      <protection locked="0"/>
    </xf>
    <xf numFmtId="0" fontId="28" fillId="2" borderId="0">
      <alignment horizontal="left"/>
      <protection locked="0"/>
    </xf>
    <xf numFmtId="0" fontId="26" fillId="2" borderId="0">
      <alignment horizontal="left"/>
      <protection locked="0"/>
    </xf>
    <xf numFmtId="0" fontId="29" fillId="2" borderId="0">
      <alignment horizontal="left"/>
      <protection locked="0"/>
    </xf>
    <xf numFmtId="0" fontId="26" fillId="2" borderId="0">
      <alignment horizontal="left"/>
      <protection locked="0"/>
    </xf>
    <xf numFmtId="0" fontId="1" fillId="3" borderId="0">
      <protection hidden="1"/>
    </xf>
    <xf numFmtId="0" fontId="26" fillId="3" borderId="0">
      <protection hidden="1"/>
    </xf>
    <xf numFmtId="0" fontId="28" fillId="3" borderId="0">
      <protection hidden="1"/>
    </xf>
    <xf numFmtId="0" fontId="26" fillId="3" borderId="0">
      <protection hidden="1"/>
    </xf>
    <xf numFmtId="0" fontId="29" fillId="3" borderId="0">
      <protection hidden="1"/>
    </xf>
    <xf numFmtId="0" fontId="26" fillId="3" borderId="0">
      <protection hidden="1"/>
    </xf>
    <xf numFmtId="164" fontId="36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>
      <protection locked="0"/>
    </xf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6" fillId="0" borderId="0"/>
    <xf numFmtId="0" fontId="36" fillId="0" borderId="0"/>
    <xf numFmtId="0" fontId="36" fillId="0" borderId="0"/>
    <xf numFmtId="0" fontId="26" fillId="0" borderId="0"/>
    <xf numFmtId="0" fontId="36" fillId="0" borderId="0"/>
    <xf numFmtId="0" fontId="19" fillId="0" borderId="0"/>
    <xf numFmtId="0" fontId="7" fillId="0" borderId="0">
      <protection locked="0"/>
    </xf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44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6" fillId="12" borderId="0" applyNumberFormat="0" applyBorder="0" applyAlignment="0" applyProtection="0"/>
    <xf numFmtId="0" fontId="36" fillId="18" borderId="0" applyNumberFormat="0" applyBorder="0" applyAlignment="0" applyProtection="0"/>
    <xf numFmtId="0" fontId="37" fillId="24" borderId="0" applyNumberFormat="0" applyBorder="0" applyAlignment="0" applyProtection="0"/>
    <xf numFmtId="0" fontId="36" fillId="13" borderId="0" applyNumberFormat="0" applyBorder="0" applyAlignment="0" applyProtection="0"/>
    <xf numFmtId="0" fontId="36" fillId="19" borderId="0" applyNumberFormat="0" applyBorder="0" applyAlignment="0" applyProtection="0"/>
    <xf numFmtId="0" fontId="37" fillId="25" borderId="0" applyNumberFormat="0" applyBorder="0" applyAlignment="0" applyProtection="0"/>
    <xf numFmtId="0" fontId="36" fillId="14" borderId="0" applyNumberFormat="0" applyBorder="0" applyAlignment="0" applyProtection="0"/>
    <xf numFmtId="0" fontId="36" fillId="20" borderId="0" applyNumberFormat="0" applyBorder="0" applyAlignment="0" applyProtection="0"/>
    <xf numFmtId="0" fontId="37" fillId="26" borderId="0" applyNumberFormat="0" applyBorder="0" applyAlignment="0" applyProtection="0"/>
    <xf numFmtId="0" fontId="36" fillId="15" borderId="0" applyNumberFormat="0" applyBorder="0" applyAlignment="0" applyProtection="0"/>
    <xf numFmtId="0" fontId="36" fillId="21" borderId="0" applyNumberFormat="0" applyBorder="0" applyAlignment="0" applyProtection="0"/>
    <xf numFmtId="0" fontId="37" fillId="27" borderId="0" applyNumberFormat="0" applyBorder="0" applyAlignment="0" applyProtection="0"/>
    <xf numFmtId="0" fontId="36" fillId="16" borderId="0" applyNumberFormat="0" applyBorder="0" applyAlignment="0" applyProtection="0"/>
    <xf numFmtId="0" fontId="36" fillId="22" borderId="0" applyNumberFormat="0" applyBorder="0" applyAlignment="0" applyProtection="0"/>
    <xf numFmtId="0" fontId="37" fillId="28" borderId="0" applyNumberFormat="0" applyBorder="0" applyAlignment="0" applyProtection="0"/>
    <xf numFmtId="0" fontId="36" fillId="17" borderId="0" applyNumberFormat="0" applyBorder="0" applyAlignment="0" applyProtection="0"/>
    <xf numFmtId="0" fontId="36" fillId="23" borderId="0" applyNumberFormat="0" applyBorder="0" applyAlignment="0" applyProtection="0"/>
    <xf numFmtId="0" fontId="37" fillId="29" borderId="0" applyNumberFormat="0" applyBorder="0" applyAlignment="0" applyProtection="0"/>
  </cellStyleXfs>
  <cellXfs count="437">
    <xf numFmtId="0" fontId="0" fillId="0" borderId="0" xfId="0"/>
    <xf numFmtId="0" fontId="0" fillId="0" borderId="0" xfId="0" applyAlignment="1" applyProtection="1">
      <alignment horizontal="right" wrapText="1"/>
      <protection hidden="1"/>
    </xf>
    <xf numFmtId="0" fontId="3" fillId="0" borderId="1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3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23" fillId="0" borderId="0" xfId="0" applyFont="1" applyAlignment="1" applyProtection="1">
      <protection hidden="1"/>
    </xf>
    <xf numFmtId="165" fontId="3" fillId="0" borderId="1" xfId="0" applyNumberFormat="1" applyFont="1" applyBorder="1" applyAlignment="1" applyProtection="1">
      <alignment wrapText="1"/>
      <protection hidden="1"/>
    </xf>
    <xf numFmtId="0" fontId="8" fillId="0" borderId="0" xfId="0" applyFont="1" applyAlignment="1" applyProtection="1">
      <alignment wrapText="1"/>
      <protection hidden="1"/>
    </xf>
    <xf numFmtId="0" fontId="12" fillId="0" borderId="0" xfId="0" applyFont="1" applyAlignment="1" applyProtection="1">
      <alignment wrapText="1"/>
      <protection hidden="1"/>
    </xf>
    <xf numFmtId="165" fontId="4" fillId="0" borderId="1" xfId="0" applyNumberFormat="1" applyFont="1" applyBorder="1" applyAlignment="1" applyProtection="1">
      <alignment wrapText="1"/>
      <protection hidden="1"/>
    </xf>
    <xf numFmtId="0" fontId="15" fillId="0" borderId="0" xfId="0" applyFont="1" applyAlignment="1" applyProtection="1">
      <protection hidden="1"/>
    </xf>
    <xf numFmtId="0" fontId="16" fillId="0" borderId="0" xfId="0" applyFont="1" applyAlignment="1" applyProtection="1">
      <protection hidden="1"/>
    </xf>
    <xf numFmtId="0" fontId="8" fillId="0" borderId="0" xfId="0" applyFont="1" applyBorder="1" applyAlignment="1" applyProtection="1">
      <alignment wrapText="1"/>
      <protection hidden="1"/>
    </xf>
    <xf numFmtId="165" fontId="8" fillId="0" borderId="0" xfId="0" applyNumberFormat="1" applyFont="1" applyBorder="1" applyAlignment="1" applyProtection="1">
      <alignment wrapText="1"/>
      <protection hidden="1"/>
    </xf>
    <xf numFmtId="0" fontId="8" fillId="0" borderId="1" xfId="0" applyFont="1" applyBorder="1" applyAlignment="1" applyProtection="1">
      <alignment horizontal="center" wrapText="1"/>
      <protection hidden="1"/>
    </xf>
    <xf numFmtId="165" fontId="0" fillId="0" borderId="0" xfId="0" applyNumberFormat="1" applyAlignment="1" applyProtection="1">
      <alignment wrapText="1"/>
      <protection hidden="1"/>
    </xf>
    <xf numFmtId="0" fontId="1" fillId="0" borderId="0" xfId="53" applyFont="1" applyProtection="1">
      <protection hidden="1"/>
    </xf>
    <xf numFmtId="0" fontId="8" fillId="0" borderId="0" xfId="0" applyFont="1" applyBorder="1" applyAlignment="1" applyProtection="1">
      <alignment wrapText="1"/>
      <protection locked="0" hidden="1"/>
    </xf>
    <xf numFmtId="0" fontId="18" fillId="0" borderId="0" xfId="53" applyFont="1" applyAlignment="1" applyProtection="1">
      <alignment textRotation="90" wrapText="1"/>
      <protection hidden="1"/>
    </xf>
    <xf numFmtId="0" fontId="22" fillId="0" borderId="0" xfId="0" applyFont="1"/>
    <xf numFmtId="0" fontId="23" fillId="0" borderId="0" xfId="53" applyFont="1" applyProtection="1">
      <protection hidden="1"/>
    </xf>
    <xf numFmtId="0" fontId="24" fillId="0" borderId="0" xfId="53" applyFont="1" applyAlignment="1" applyProtection="1">
      <alignment horizontal="center"/>
      <protection hidden="1"/>
    </xf>
    <xf numFmtId="14" fontId="2" fillId="4" borderId="0" xfId="53" applyNumberFormat="1" applyFont="1" applyFill="1" applyProtection="1">
      <protection locked="0"/>
    </xf>
    <xf numFmtId="0" fontId="25" fillId="0" borderId="0" xfId="53" applyFont="1" applyProtection="1">
      <protection hidden="1"/>
    </xf>
    <xf numFmtId="0" fontId="23" fillId="0" borderId="0" xfId="0" applyFont="1" applyAlignment="1" applyProtection="1">
      <alignment wrapText="1"/>
      <protection hidden="1"/>
    </xf>
    <xf numFmtId="0" fontId="23" fillId="0" borderId="0" xfId="0" applyFont="1" applyFill="1" applyBorder="1" applyAlignment="1" applyProtection="1">
      <protection locked="0" hidden="1"/>
    </xf>
    <xf numFmtId="0" fontId="0" fillId="0" borderId="0" xfId="0" applyProtection="1"/>
    <xf numFmtId="0" fontId="4" fillId="0" borderId="0" xfId="0" applyFont="1"/>
    <xf numFmtId="0" fontId="26" fillId="0" borderId="0" xfId="0" applyFont="1"/>
    <xf numFmtId="0" fontId="18" fillId="0" borderId="0" xfId="0" applyFont="1"/>
    <xf numFmtId="0" fontId="27" fillId="0" borderId="0" xfId="0" applyFont="1"/>
    <xf numFmtId="0" fontId="0" fillId="0" borderId="0" xfId="0" applyBorder="1"/>
    <xf numFmtId="165" fontId="0" fillId="0" borderId="0" xfId="0" applyNumberFormat="1" applyAlignment="1" applyProtection="1">
      <alignment horizontal="right" wrapText="1"/>
      <protection hidden="1"/>
    </xf>
    <xf numFmtId="165" fontId="3" fillId="0" borderId="1" xfId="0" applyNumberFormat="1" applyFont="1" applyFill="1" applyBorder="1" applyAlignment="1" applyProtection="1">
      <alignment wrapText="1"/>
      <protection hidden="1"/>
    </xf>
    <xf numFmtId="0" fontId="3" fillId="0" borderId="0" xfId="0" applyFont="1"/>
    <xf numFmtId="0" fontId="18" fillId="0" borderId="0" xfId="0" applyFont="1" applyAlignment="1">
      <alignment wrapText="1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0" fillId="5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4" borderId="0" xfId="0" applyFill="1" applyProtection="1">
      <protection locked="0"/>
    </xf>
    <xf numFmtId="168" fontId="0" fillId="4" borderId="0" xfId="0" applyNumberFormat="1" applyFill="1" applyProtection="1">
      <protection locked="0"/>
    </xf>
    <xf numFmtId="166" fontId="0" fillId="4" borderId="0" xfId="0" applyNumberFormat="1" applyFill="1" applyProtection="1">
      <protection locked="0"/>
    </xf>
    <xf numFmtId="49" fontId="0" fillId="4" borderId="37" xfId="0" applyNumberFormat="1" applyFill="1" applyBorder="1" applyProtection="1">
      <protection locked="0"/>
    </xf>
    <xf numFmtId="14" fontId="0" fillId="4" borderId="37" xfId="0" applyNumberFormat="1" applyFill="1" applyBorder="1" applyProtection="1">
      <protection locked="0"/>
    </xf>
    <xf numFmtId="49" fontId="0" fillId="4" borderId="0" xfId="0" applyNumberFormat="1" applyFill="1" applyProtection="1">
      <protection locked="0"/>
    </xf>
    <xf numFmtId="0" fontId="0" fillId="4" borderId="0" xfId="0" applyNumberFormat="1" applyFill="1" applyProtection="1">
      <protection locked="0"/>
    </xf>
    <xf numFmtId="0" fontId="0" fillId="4" borderId="37" xfId="0" applyFill="1" applyBorder="1" applyProtection="1">
      <protection locked="0"/>
    </xf>
    <xf numFmtId="49" fontId="0" fillId="0" borderId="0" xfId="0" applyNumberFormat="1"/>
    <xf numFmtId="0" fontId="0" fillId="4" borderId="1" xfId="0" applyFill="1" applyBorder="1" applyProtection="1">
      <protection locked="0"/>
    </xf>
    <xf numFmtId="49" fontId="0" fillId="6" borderId="0" xfId="0" applyNumberFormat="1" applyFill="1"/>
    <xf numFmtId="49" fontId="0" fillId="7" borderId="0" xfId="0" applyNumberFormat="1" applyFill="1"/>
    <xf numFmtId="49" fontId="0" fillId="8" borderId="0" xfId="0" applyNumberFormat="1" applyFill="1"/>
    <xf numFmtId="49" fontId="36" fillId="0" borderId="0" xfId="52" applyNumberFormat="1"/>
    <xf numFmtId="0" fontId="26" fillId="4" borderId="0" xfId="0" applyFont="1" applyFill="1" applyProtection="1">
      <protection locked="0"/>
    </xf>
    <xf numFmtId="0" fontId="8" fillId="0" borderId="0" xfId="51" applyFont="1" applyProtection="1">
      <protection locked="0"/>
    </xf>
    <xf numFmtId="0" fontId="28" fillId="0" borderId="2" xfId="0" applyFont="1" applyBorder="1" applyAlignment="1">
      <alignment vertical="top"/>
    </xf>
    <xf numFmtId="166" fontId="28" fillId="0" borderId="2" xfId="0" applyNumberFormat="1" applyFont="1" applyBorder="1" applyAlignment="1">
      <alignment horizontal="center" vertical="top"/>
    </xf>
    <xf numFmtId="0" fontId="0" fillId="0" borderId="2" xfId="0" applyBorder="1" applyAlignment="1">
      <alignment vertical="top"/>
    </xf>
    <xf numFmtId="166" fontId="8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vertical="top"/>
    </xf>
    <xf numFmtId="4" fontId="8" fillId="0" borderId="2" xfId="0" applyNumberFormat="1" applyFont="1" applyBorder="1" applyAlignment="1">
      <alignment horizontal="right" vertical="top"/>
    </xf>
    <xf numFmtId="4" fontId="8" fillId="0" borderId="2" xfId="0" applyNumberFormat="1" applyFont="1" applyBorder="1" applyAlignment="1" applyProtection="1">
      <alignment horizontal="right" vertical="top"/>
      <protection locked="0"/>
    </xf>
    <xf numFmtId="0" fontId="8" fillId="0" borderId="2" xfId="0" applyFont="1" applyBorder="1" applyAlignment="1" applyProtection="1">
      <alignment vertical="top" wrapText="1"/>
    </xf>
    <xf numFmtId="0" fontId="3" fillId="0" borderId="0" xfId="53" applyFont="1" applyProtection="1">
      <protection hidden="1"/>
    </xf>
    <xf numFmtId="0" fontId="3" fillId="0" borderId="0" xfId="53" applyFont="1" applyAlignment="1" applyProtection="1">
      <protection hidden="1"/>
    </xf>
    <xf numFmtId="0" fontId="3" fillId="0" borderId="0" xfId="53" applyFont="1" applyAlignment="1" applyProtection="1">
      <alignment horizontal="center"/>
      <protection hidden="1"/>
    </xf>
    <xf numFmtId="0" fontId="26" fillId="0" borderId="2" xfId="0" applyFont="1" applyBorder="1" applyAlignment="1">
      <alignment vertical="top"/>
    </xf>
    <xf numFmtId="0" fontId="2" fillId="0" borderId="1" xfId="0" applyFont="1" applyBorder="1" applyAlignment="1" applyProtection="1">
      <alignment wrapText="1"/>
      <protection hidden="1"/>
    </xf>
    <xf numFmtId="165" fontId="2" fillId="0" borderId="1" xfId="0" applyNumberFormat="1" applyFont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9" fillId="0" borderId="0" xfId="42" applyFont="1" applyProtection="1">
      <protection hidden="1"/>
    </xf>
    <xf numFmtId="0" fontId="0" fillId="30" borderId="0" xfId="0" applyFill="1" applyAlignment="1" applyProtection="1">
      <alignment wrapText="1"/>
      <protection hidden="1"/>
    </xf>
    <xf numFmtId="0" fontId="8" fillId="30" borderId="0" xfId="0" applyFont="1" applyFill="1" applyAlignment="1" applyProtection="1">
      <alignment wrapText="1"/>
      <protection hidden="1"/>
    </xf>
    <xf numFmtId="0" fontId="3" fillId="30" borderId="1" xfId="0" applyFont="1" applyFill="1" applyBorder="1" applyAlignment="1" applyProtection="1">
      <alignment horizontal="center" vertical="center" wrapText="1"/>
      <protection hidden="1"/>
    </xf>
    <xf numFmtId="0" fontId="12" fillId="30" borderId="0" xfId="0" applyFont="1" applyFill="1" applyAlignment="1" applyProtection="1">
      <alignment wrapText="1"/>
      <protection hidden="1"/>
    </xf>
    <xf numFmtId="0" fontId="3" fillId="30" borderId="0" xfId="0" applyFont="1" applyFill="1" applyAlignment="1" applyProtection="1">
      <alignment horizontal="center" vertical="center" wrapText="1"/>
      <protection hidden="1"/>
    </xf>
    <xf numFmtId="0" fontId="3" fillId="30" borderId="0" xfId="0" applyFont="1" applyFill="1" applyAlignment="1" applyProtection="1">
      <alignment wrapText="1"/>
      <protection hidden="1"/>
    </xf>
    <xf numFmtId="0" fontId="23" fillId="30" borderId="0" xfId="0" applyFont="1" applyFill="1" applyAlignment="1" applyProtection="1">
      <alignment wrapText="1"/>
      <protection hidden="1"/>
    </xf>
    <xf numFmtId="0" fontId="0" fillId="31" borderId="0" xfId="0" applyFill="1" applyAlignment="1" applyProtection="1">
      <alignment wrapText="1"/>
      <protection hidden="1"/>
    </xf>
    <xf numFmtId="0" fontId="8" fillId="31" borderId="0" xfId="0" applyFont="1" applyFill="1" applyAlignment="1" applyProtection="1">
      <alignment wrapText="1"/>
      <protection hidden="1"/>
    </xf>
    <xf numFmtId="0" fontId="3" fillId="31" borderId="1" xfId="0" applyFont="1" applyFill="1" applyBorder="1" applyAlignment="1" applyProtection="1">
      <alignment horizontal="center" vertical="center" wrapText="1"/>
      <protection hidden="1"/>
    </xf>
    <xf numFmtId="0" fontId="12" fillId="31" borderId="0" xfId="0" applyFont="1" applyFill="1" applyAlignment="1" applyProtection="1">
      <alignment wrapText="1"/>
      <protection hidden="1"/>
    </xf>
    <xf numFmtId="0" fontId="3" fillId="31" borderId="0" xfId="0" applyFont="1" applyFill="1" applyAlignment="1" applyProtection="1">
      <alignment horizontal="center" vertical="center" wrapText="1"/>
      <protection hidden="1"/>
    </xf>
    <xf numFmtId="0" fontId="3" fillId="31" borderId="0" xfId="0" applyFont="1" applyFill="1" applyAlignment="1" applyProtection="1">
      <alignment wrapText="1"/>
      <protection hidden="1"/>
    </xf>
    <xf numFmtId="0" fontId="23" fillId="31" borderId="0" xfId="0" applyFont="1" applyFill="1" applyAlignment="1" applyProtection="1">
      <alignment wrapText="1"/>
      <protection hidden="1"/>
    </xf>
    <xf numFmtId="0" fontId="0" fillId="0" borderId="0" xfId="0" applyFill="1" applyAlignment="1" applyProtection="1">
      <alignment wrapText="1"/>
      <protection hidden="1"/>
    </xf>
    <xf numFmtId="0" fontId="8" fillId="0" borderId="0" xfId="0" applyFont="1" applyFill="1" applyAlignment="1" applyProtection="1">
      <alignment wrapText="1"/>
      <protection hidden="1"/>
    </xf>
    <xf numFmtId="0" fontId="12" fillId="0" borderId="0" xfId="0" applyFont="1" applyFill="1" applyAlignment="1" applyProtection="1">
      <alignment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wrapText="1"/>
      <protection hidden="1"/>
    </xf>
    <xf numFmtId="0" fontId="23" fillId="0" borderId="0" xfId="0" applyFont="1" applyFill="1" applyAlignment="1" applyProtection="1">
      <alignment wrapText="1"/>
      <protection hidden="1"/>
    </xf>
    <xf numFmtId="0" fontId="0" fillId="32" borderId="0" xfId="0" applyFill="1" applyAlignment="1" applyProtection="1">
      <alignment wrapText="1"/>
      <protection hidden="1"/>
    </xf>
    <xf numFmtId="0" fontId="8" fillId="32" borderId="0" xfId="0" applyFont="1" applyFill="1" applyAlignment="1" applyProtection="1">
      <alignment wrapText="1"/>
      <protection hidden="1"/>
    </xf>
    <xf numFmtId="0" fontId="3" fillId="32" borderId="1" xfId="0" applyFont="1" applyFill="1" applyBorder="1" applyAlignment="1" applyProtection="1">
      <alignment horizontal="center" vertical="center" wrapText="1"/>
      <protection hidden="1"/>
    </xf>
    <xf numFmtId="165" fontId="3" fillId="32" borderId="1" xfId="0" applyNumberFormat="1" applyFont="1" applyFill="1" applyBorder="1" applyAlignment="1" applyProtection="1">
      <alignment wrapText="1"/>
      <protection hidden="1"/>
    </xf>
    <xf numFmtId="165" fontId="2" fillId="32" borderId="1" xfId="0" applyNumberFormat="1" applyFont="1" applyFill="1" applyBorder="1" applyAlignment="1" applyProtection="1">
      <alignment wrapText="1"/>
      <protection hidden="1"/>
    </xf>
    <xf numFmtId="0" fontId="12" fillId="32" borderId="0" xfId="0" applyFont="1" applyFill="1" applyAlignment="1" applyProtection="1">
      <alignment wrapText="1"/>
      <protection hidden="1"/>
    </xf>
    <xf numFmtId="0" fontId="3" fillId="32" borderId="0" xfId="0" applyFont="1" applyFill="1" applyAlignment="1" applyProtection="1">
      <alignment horizontal="center" vertical="center" wrapText="1"/>
      <protection hidden="1"/>
    </xf>
    <xf numFmtId="0" fontId="3" fillId="32" borderId="0" xfId="0" applyFont="1" applyFill="1" applyAlignment="1" applyProtection="1">
      <alignment wrapText="1"/>
      <protection hidden="1"/>
    </xf>
    <xf numFmtId="0" fontId="3" fillId="32" borderId="0" xfId="0" applyFont="1" applyFill="1" applyAlignment="1" applyProtection="1">
      <alignment horizontal="right"/>
      <protection hidden="1"/>
    </xf>
    <xf numFmtId="0" fontId="23" fillId="32" borderId="0" xfId="0" applyFont="1" applyFill="1" applyAlignment="1" applyProtection="1">
      <alignment wrapText="1"/>
      <protection hidden="1"/>
    </xf>
    <xf numFmtId="165" fontId="3" fillId="32" borderId="3" xfId="0" applyNumberFormat="1" applyFont="1" applyFill="1" applyBorder="1" applyAlignment="1" applyProtection="1">
      <alignment wrapText="1"/>
      <protection hidden="1"/>
    </xf>
    <xf numFmtId="165" fontId="0" fillId="31" borderId="0" xfId="0" applyNumberFormat="1" applyFill="1" applyAlignment="1" applyProtection="1">
      <alignment wrapText="1"/>
      <protection hidden="1"/>
    </xf>
    <xf numFmtId="4" fontId="3" fillId="31" borderId="1" xfId="0" applyNumberFormat="1" applyFont="1" applyFill="1" applyBorder="1" applyAlignment="1" applyProtection="1">
      <alignment wrapText="1"/>
      <protection hidden="1"/>
    </xf>
    <xf numFmtId="4" fontId="2" fillId="31" borderId="1" xfId="0" applyNumberFormat="1" applyFont="1" applyFill="1" applyBorder="1" applyAlignment="1" applyProtection="1">
      <alignment wrapText="1"/>
      <protection hidden="1"/>
    </xf>
    <xf numFmtId="165" fontId="3" fillId="31" borderId="0" xfId="0" applyNumberFormat="1" applyFont="1" applyFill="1" applyAlignment="1" applyProtection="1">
      <alignment wrapText="1"/>
      <protection hidden="1"/>
    </xf>
    <xf numFmtId="0" fontId="0" fillId="33" borderId="0" xfId="0" applyFill="1" applyAlignment="1" applyProtection="1">
      <alignment wrapText="1"/>
      <protection hidden="1"/>
    </xf>
    <xf numFmtId="0" fontId="3" fillId="33" borderId="1" xfId="0" applyFont="1" applyFill="1" applyBorder="1" applyAlignment="1" applyProtection="1">
      <alignment horizontal="center" vertical="center" wrapText="1"/>
      <protection hidden="1"/>
    </xf>
    <xf numFmtId="165" fontId="3" fillId="33" borderId="1" xfId="0" applyNumberFormat="1" applyFont="1" applyFill="1" applyBorder="1" applyAlignment="1" applyProtection="1">
      <alignment wrapText="1"/>
      <protection hidden="1"/>
    </xf>
    <xf numFmtId="165" fontId="2" fillId="33" borderId="1" xfId="0" applyNumberFormat="1" applyFont="1" applyFill="1" applyBorder="1" applyAlignment="1" applyProtection="1">
      <alignment wrapText="1"/>
      <protection hidden="1"/>
    </xf>
    <xf numFmtId="0" fontId="8" fillId="33" borderId="0" xfId="0" applyFont="1" applyFill="1" applyAlignment="1" applyProtection="1">
      <alignment wrapText="1"/>
      <protection hidden="1"/>
    </xf>
    <xf numFmtId="165" fontId="8" fillId="33" borderId="0" xfId="0" applyNumberFormat="1" applyFont="1" applyFill="1" applyAlignment="1" applyProtection="1">
      <alignment wrapText="1"/>
      <protection hidden="1"/>
    </xf>
    <xf numFmtId="0" fontId="12" fillId="33" borderId="0" xfId="0" applyFont="1" applyFill="1" applyAlignment="1" applyProtection="1">
      <alignment wrapText="1"/>
      <protection hidden="1"/>
    </xf>
    <xf numFmtId="0" fontId="3" fillId="33" borderId="0" xfId="0" applyFont="1" applyFill="1" applyAlignment="1" applyProtection="1">
      <alignment horizontal="center" vertical="center" wrapText="1"/>
      <protection hidden="1"/>
    </xf>
    <xf numFmtId="0" fontId="3" fillId="33" borderId="0" xfId="0" applyFont="1" applyFill="1" applyAlignment="1" applyProtection="1">
      <alignment wrapText="1"/>
      <protection hidden="1"/>
    </xf>
    <xf numFmtId="0" fontId="2" fillId="33" borderId="0" xfId="0" applyFont="1" applyFill="1" applyAlignment="1" applyProtection="1">
      <alignment wrapText="1"/>
      <protection hidden="1"/>
    </xf>
    <xf numFmtId="0" fontId="23" fillId="33" borderId="0" xfId="0" applyFont="1" applyFill="1" applyAlignment="1" applyProtection="1">
      <alignment wrapText="1"/>
      <protection hidden="1"/>
    </xf>
    <xf numFmtId="0" fontId="3" fillId="30" borderId="1" xfId="0" applyFont="1" applyFill="1" applyBorder="1" applyAlignment="1" applyProtection="1">
      <alignment wrapText="1"/>
      <protection hidden="1"/>
    </xf>
    <xf numFmtId="0" fontId="2" fillId="30" borderId="1" xfId="0" applyFont="1" applyFill="1" applyBorder="1" applyAlignment="1" applyProtection="1">
      <alignment wrapText="1"/>
      <protection hidden="1"/>
    </xf>
    <xf numFmtId="0" fontId="2" fillId="30" borderId="0" xfId="0" applyFont="1" applyFill="1" applyAlignment="1" applyProtection="1">
      <alignment wrapText="1"/>
      <protection hidden="1"/>
    </xf>
    <xf numFmtId="165" fontId="3" fillId="30" borderId="0" xfId="0" applyNumberFormat="1" applyFont="1" applyFill="1" applyAlignment="1" applyProtection="1">
      <alignment wrapText="1"/>
      <protection hidden="1"/>
    </xf>
    <xf numFmtId="0" fontId="0" fillId="34" borderId="0" xfId="0" applyFill="1" applyAlignment="1" applyProtection="1">
      <alignment wrapText="1"/>
      <protection hidden="1"/>
    </xf>
    <xf numFmtId="0" fontId="8" fillId="34" borderId="0" xfId="0" applyFont="1" applyFill="1" applyAlignment="1" applyProtection="1">
      <alignment wrapText="1"/>
      <protection hidden="1"/>
    </xf>
    <xf numFmtId="0" fontId="3" fillId="34" borderId="1" xfId="0" applyFont="1" applyFill="1" applyBorder="1" applyAlignment="1" applyProtection="1">
      <alignment horizontal="center" vertical="center" wrapText="1"/>
      <protection hidden="1"/>
    </xf>
    <xf numFmtId="165" fontId="3" fillId="34" borderId="1" xfId="0" applyNumberFormat="1" applyFont="1" applyFill="1" applyBorder="1" applyAlignment="1" applyProtection="1">
      <alignment wrapText="1"/>
      <protection hidden="1"/>
    </xf>
    <xf numFmtId="165" fontId="2" fillId="34" borderId="1" xfId="0" applyNumberFormat="1" applyFont="1" applyFill="1" applyBorder="1" applyAlignment="1" applyProtection="1">
      <alignment wrapText="1"/>
      <protection hidden="1"/>
    </xf>
    <xf numFmtId="165" fontId="8" fillId="34" borderId="0" xfId="0" applyNumberFormat="1" applyFont="1" applyFill="1" applyAlignment="1" applyProtection="1">
      <alignment wrapText="1"/>
      <protection hidden="1"/>
    </xf>
    <xf numFmtId="0" fontId="12" fillId="34" borderId="0" xfId="0" applyFont="1" applyFill="1" applyAlignment="1" applyProtection="1">
      <alignment wrapText="1"/>
      <protection hidden="1"/>
    </xf>
    <xf numFmtId="0" fontId="3" fillId="34" borderId="0" xfId="0" applyFont="1" applyFill="1" applyAlignment="1" applyProtection="1">
      <alignment horizontal="center" vertical="center" wrapText="1"/>
      <protection hidden="1"/>
    </xf>
    <xf numFmtId="0" fontId="3" fillId="34" borderId="0" xfId="0" applyFont="1" applyFill="1" applyAlignment="1" applyProtection="1">
      <alignment wrapText="1"/>
      <protection hidden="1"/>
    </xf>
    <xf numFmtId="0" fontId="2" fillId="34" borderId="0" xfId="0" applyFont="1" applyFill="1" applyAlignment="1" applyProtection="1">
      <alignment wrapText="1"/>
      <protection hidden="1"/>
    </xf>
    <xf numFmtId="0" fontId="23" fillId="34" borderId="0" xfId="0" applyFont="1" applyFill="1" applyAlignment="1" applyProtection="1">
      <alignment wrapText="1"/>
      <protection hidden="1"/>
    </xf>
    <xf numFmtId="0" fontId="0" fillId="35" borderId="0" xfId="0" applyFill="1" applyAlignment="1" applyProtection="1">
      <alignment wrapText="1"/>
      <protection hidden="1"/>
    </xf>
    <xf numFmtId="0" fontId="0" fillId="35" borderId="0" xfId="0" applyFill="1" applyAlignment="1">
      <alignment horizontal="right"/>
    </xf>
    <xf numFmtId="4" fontId="0" fillId="35" borderId="0" xfId="0" applyNumberFormat="1" applyFill="1" applyAlignment="1">
      <alignment horizontal="right"/>
    </xf>
    <xf numFmtId="0" fontId="8" fillId="35" borderId="0" xfId="0" applyFont="1" applyFill="1" applyAlignment="1" applyProtection="1">
      <alignment wrapText="1"/>
      <protection hidden="1"/>
    </xf>
    <xf numFmtId="165" fontId="8" fillId="35" borderId="0" xfId="0" applyNumberFormat="1" applyFont="1" applyFill="1" applyAlignment="1" applyProtection="1">
      <alignment wrapText="1"/>
      <protection hidden="1"/>
    </xf>
    <xf numFmtId="0" fontId="2" fillId="0" borderId="0" xfId="0" applyFont="1" applyFill="1" applyAlignment="1" applyProtection="1">
      <alignment wrapText="1"/>
      <protection hidden="1"/>
    </xf>
    <xf numFmtId="0" fontId="26" fillId="0" borderId="1" xfId="0" applyFont="1" applyBorder="1" applyAlignment="1" applyProtection="1">
      <alignment horizontal="center" vertical="center" wrapText="1"/>
      <protection hidden="1"/>
    </xf>
    <xf numFmtId="0" fontId="0" fillId="0" borderId="38" xfId="0" applyBorder="1" applyAlignment="1" applyProtection="1">
      <alignment wrapText="1"/>
      <protection hidden="1"/>
    </xf>
    <xf numFmtId="0" fontId="8" fillId="0" borderId="38" xfId="0" applyFont="1" applyBorder="1" applyAlignment="1" applyProtection="1">
      <alignment wrapText="1"/>
      <protection hidden="1"/>
    </xf>
    <xf numFmtId="0" fontId="3" fillId="0" borderId="39" xfId="0" applyFont="1" applyBorder="1" applyAlignment="1" applyProtection="1">
      <alignment horizontal="center" vertical="center" wrapText="1"/>
      <protection hidden="1"/>
    </xf>
    <xf numFmtId="165" fontId="3" fillId="0" borderId="39" xfId="0" applyNumberFormat="1" applyFont="1" applyBorder="1" applyAlignment="1" applyProtection="1">
      <alignment wrapText="1"/>
      <protection hidden="1"/>
    </xf>
    <xf numFmtId="165" fontId="2" fillId="0" borderId="39" xfId="0" applyNumberFormat="1" applyFont="1" applyBorder="1" applyAlignment="1" applyProtection="1">
      <alignment wrapText="1"/>
      <protection hidden="1"/>
    </xf>
    <xf numFmtId="0" fontId="12" fillId="0" borderId="38" xfId="0" applyFont="1" applyBorder="1" applyAlignment="1" applyProtection="1">
      <alignment wrapText="1"/>
      <protection hidden="1"/>
    </xf>
    <xf numFmtId="0" fontId="3" fillId="0" borderId="38" xfId="0" applyFont="1" applyBorder="1" applyAlignment="1" applyProtection="1">
      <alignment wrapText="1"/>
      <protection hidden="1"/>
    </xf>
    <xf numFmtId="0" fontId="26" fillId="0" borderId="39" xfId="0" applyFont="1" applyBorder="1" applyAlignment="1" applyProtection="1">
      <alignment horizontal="center" vertical="center" wrapText="1"/>
      <protection hidden="1"/>
    </xf>
    <xf numFmtId="0" fontId="23" fillId="0" borderId="38" xfId="0" applyFont="1" applyBorder="1" applyAlignment="1" applyProtection="1">
      <alignment wrapText="1"/>
      <protection hidden="1"/>
    </xf>
    <xf numFmtId="0" fontId="0" fillId="0" borderId="0" xfId="53" applyFont="1" applyProtection="1">
      <protection hidden="1"/>
    </xf>
    <xf numFmtId="0" fontId="0" fillId="0" borderId="38" xfId="0" applyBorder="1" applyAlignment="1" applyProtection="1">
      <alignment horizontal="right" wrapText="1"/>
      <protection hidden="1"/>
    </xf>
    <xf numFmtId="0" fontId="0" fillId="36" borderId="0" xfId="0" applyFill="1" applyAlignment="1" applyProtection="1">
      <alignment horizontal="center" wrapText="1"/>
      <protection locked="0" hidden="1"/>
    </xf>
    <xf numFmtId="4" fontId="3" fillId="0" borderId="1" xfId="0" applyNumberFormat="1" applyFont="1" applyBorder="1" applyAlignment="1" applyProtection="1">
      <alignment horizontal="right" wrapText="1" indent="1"/>
      <protection hidden="1"/>
    </xf>
    <xf numFmtId="4" fontId="2" fillId="0" borderId="1" xfId="0" applyNumberFormat="1" applyFont="1" applyBorder="1" applyAlignment="1" applyProtection="1">
      <alignment horizontal="right" wrapText="1" indent="1"/>
      <protection hidden="1"/>
    </xf>
    <xf numFmtId="4" fontId="3" fillId="0" borderId="1" xfId="36" applyNumberFormat="1" applyFont="1" applyBorder="1" applyAlignment="1" applyProtection="1">
      <alignment horizontal="right" wrapText="1" indent="1"/>
      <protection hidden="1"/>
    </xf>
    <xf numFmtId="4" fontId="2" fillId="0" borderId="1" xfId="36" applyNumberFormat="1" applyFont="1" applyBorder="1" applyAlignment="1" applyProtection="1">
      <alignment horizontal="right" wrapText="1" indent="1"/>
      <protection hidden="1"/>
    </xf>
    <xf numFmtId="0" fontId="0" fillId="36" borderId="0" xfId="0" applyFill="1" applyProtection="1">
      <protection locked="0"/>
    </xf>
    <xf numFmtId="0" fontId="0" fillId="0" borderId="0" xfId="0" applyAlignment="1">
      <alignment wrapText="1"/>
    </xf>
    <xf numFmtId="0" fontId="3" fillId="33" borderId="0" xfId="0" applyFont="1" applyFill="1" applyAlignment="1" applyProtection="1">
      <alignment horizontal="right"/>
      <protection hidden="1"/>
    </xf>
    <xf numFmtId="169" fontId="0" fillId="0" borderId="0" xfId="0" applyNumberFormat="1"/>
    <xf numFmtId="0" fontId="40" fillId="0" borderId="0" xfId="0" applyFont="1" applyProtection="1"/>
    <xf numFmtId="0" fontId="8" fillId="0" borderId="0" xfId="0" applyFont="1"/>
    <xf numFmtId="0" fontId="8" fillId="0" borderId="0" xfId="0" applyFont="1" applyProtection="1"/>
    <xf numFmtId="0" fontId="28" fillId="0" borderId="2" xfId="0" applyFont="1" applyBorder="1" applyAlignment="1">
      <alignment horizontal="left" vertical="top"/>
    </xf>
    <xf numFmtId="166" fontId="28" fillId="0" borderId="2" xfId="0" applyNumberFormat="1" applyFont="1" applyBorder="1" applyAlignment="1">
      <alignment horizontal="left" vertical="top"/>
    </xf>
    <xf numFmtId="4" fontId="28" fillId="0" borderId="2" xfId="0" applyNumberFormat="1" applyFont="1" applyBorder="1" applyAlignment="1">
      <alignment horizontal="left" vertical="top"/>
    </xf>
    <xf numFmtId="4" fontId="28" fillId="0" borderId="2" xfId="0" applyNumberFormat="1" applyFont="1" applyBorder="1" applyAlignment="1" applyProtection="1">
      <alignment horizontal="left" vertical="top"/>
      <protection locked="0"/>
    </xf>
    <xf numFmtId="0" fontId="28" fillId="0" borderId="2" xfId="0" applyFont="1" applyBorder="1" applyAlignment="1" applyProtection="1">
      <alignment horizontal="left" vertical="top" wrapText="1"/>
    </xf>
    <xf numFmtId="0" fontId="3" fillId="0" borderId="0" xfId="53" applyFont="1" applyAlignment="1" applyProtection="1">
      <alignment horizontal="left" vertical="top"/>
      <protection hidden="1"/>
    </xf>
    <xf numFmtId="0" fontId="3" fillId="0" borderId="0" xfId="53" applyFont="1" applyAlignment="1" applyProtection="1">
      <alignment vertical="top"/>
      <protection hidden="1"/>
    </xf>
    <xf numFmtId="0" fontId="2" fillId="0" borderId="0" xfId="0" applyFont="1" applyAlignment="1" applyProtection="1">
      <alignment horizontal="left"/>
      <protection hidden="1"/>
    </xf>
    <xf numFmtId="0" fontId="36" fillId="0" borderId="0" xfId="48"/>
    <xf numFmtId="0" fontId="36" fillId="0" borderId="0" xfId="48" applyProtection="1">
      <protection locked="0"/>
    </xf>
    <xf numFmtId="0" fontId="8" fillId="0" borderId="0" xfId="48" applyFont="1" applyProtection="1">
      <protection locked="0"/>
    </xf>
    <xf numFmtId="0" fontId="26" fillId="0" borderId="0" xfId="48" applyFont="1" applyProtection="1">
      <protection locked="0"/>
    </xf>
    <xf numFmtId="0" fontId="26" fillId="0" borderId="0" xfId="42" applyProtection="1">
      <protection locked="0"/>
    </xf>
    <xf numFmtId="0" fontId="36" fillId="0" borderId="0" xfId="48" applyNumberFormat="1" applyProtection="1">
      <protection locked="0"/>
    </xf>
    <xf numFmtId="0" fontId="0" fillId="36" borderId="0" xfId="0" applyFill="1" applyProtection="1">
      <protection locked="0"/>
    </xf>
    <xf numFmtId="0" fontId="0" fillId="36" borderId="0" xfId="0" applyFill="1"/>
    <xf numFmtId="0" fontId="0" fillId="0" borderId="0" xfId="0" applyBorder="1" applyAlignment="1">
      <alignment horizontal="left"/>
    </xf>
    <xf numFmtId="169" fontId="36" fillId="0" borderId="1" xfId="59" applyNumberFormat="1" applyFont="1" applyBorder="1"/>
    <xf numFmtId="0" fontId="39" fillId="0" borderId="0" xfId="0" applyFont="1"/>
    <xf numFmtId="0" fontId="0" fillId="0" borderId="1" xfId="0" applyBorder="1"/>
    <xf numFmtId="0" fontId="41" fillId="36" borderId="1" xfId="0" applyFont="1" applyFill="1" applyBorder="1" applyAlignment="1" applyProtection="1">
      <alignment horizontal="center" wrapText="1"/>
      <protection locked="0"/>
    </xf>
    <xf numFmtId="0" fontId="18" fillId="0" borderId="1" xfId="42" applyFont="1" applyBorder="1"/>
    <xf numFmtId="0" fontId="0" fillId="36" borderId="1" xfId="0" applyFill="1" applyBorder="1" applyAlignment="1" applyProtection="1">
      <alignment horizontal="center"/>
      <protection locked="0"/>
    </xf>
    <xf numFmtId="0" fontId="26" fillId="0" borderId="0" xfId="42" applyBorder="1" applyAlignment="1">
      <alignment wrapText="1"/>
    </xf>
    <xf numFmtId="0" fontId="26" fillId="0" borderId="1" xfId="0" applyFont="1" applyBorder="1" applyAlignment="1">
      <alignment horizontal="center" vertical="top" wrapText="1"/>
    </xf>
    <xf numFmtId="0" fontId="42" fillId="0" borderId="1" xfId="0" applyFont="1" applyBorder="1" applyAlignment="1">
      <alignment horizontal="center" vertical="top" wrapText="1"/>
    </xf>
    <xf numFmtId="169" fontId="36" fillId="0" borderId="0" xfId="59" applyNumberFormat="1" applyFont="1" applyBorder="1"/>
    <xf numFmtId="0" fontId="42" fillId="0" borderId="0" xfId="0" applyFont="1" applyBorder="1" applyAlignment="1">
      <alignment horizontal="right" vertical="top" wrapText="1"/>
    </xf>
    <xf numFmtId="2" fontId="41" fillId="37" borderId="1" xfId="0" applyNumberFormat="1" applyFont="1" applyFill="1" applyBorder="1" applyAlignment="1" applyProtection="1">
      <alignment horizontal="left" wrapText="1" indent="3"/>
      <protection locked="0"/>
    </xf>
    <xf numFmtId="165" fontId="18" fillId="0" borderId="1" xfId="42" applyNumberFormat="1" applyFont="1" applyBorder="1"/>
    <xf numFmtId="7" fontId="36" fillId="0" borderId="1" xfId="59" applyNumberFormat="1" applyFont="1" applyBorder="1"/>
    <xf numFmtId="7" fontId="38" fillId="0" borderId="1" xfId="59" applyNumberFormat="1" applyFont="1" applyBorder="1"/>
    <xf numFmtId="165" fontId="42" fillId="36" borderId="1" xfId="0" applyNumberFormat="1" applyFont="1" applyFill="1" applyBorder="1" applyAlignment="1" applyProtection="1">
      <alignment horizontal="right" wrapText="1"/>
      <protection locked="0"/>
    </xf>
    <xf numFmtId="4" fontId="13" fillId="0" borderId="0" xfId="42" applyNumberFormat="1" applyFont="1" applyAlignment="1" applyProtection="1">
      <alignment wrapText="1"/>
      <protection hidden="1"/>
    </xf>
    <xf numFmtId="4" fontId="8" fillId="0" borderId="0" xfId="42" applyNumberFormat="1" applyFont="1" applyAlignment="1" applyProtection="1">
      <alignment wrapText="1"/>
      <protection hidden="1"/>
    </xf>
    <xf numFmtId="14" fontId="8" fillId="0" borderId="0" xfId="42" applyNumberFormat="1" applyFont="1" applyAlignment="1" applyProtection="1">
      <alignment wrapText="1"/>
      <protection hidden="1"/>
    </xf>
    <xf numFmtId="0" fontId="8" fillId="0" borderId="0" xfId="42" applyFont="1" applyAlignment="1" applyProtection="1">
      <protection hidden="1"/>
    </xf>
    <xf numFmtId="0" fontId="8" fillId="0" borderId="0" xfId="42" applyFont="1" applyAlignment="1" applyProtection="1">
      <alignment wrapText="1"/>
      <protection hidden="1"/>
    </xf>
    <xf numFmtId="4" fontId="13" fillId="0" borderId="0" xfId="42" applyNumberFormat="1" applyFont="1" applyBorder="1" applyAlignment="1" applyProtection="1">
      <alignment wrapText="1"/>
      <protection hidden="1"/>
    </xf>
    <xf numFmtId="0" fontId="15" fillId="0" borderId="0" xfId="42" applyFont="1" applyAlignment="1" applyProtection="1">
      <protection hidden="1"/>
    </xf>
    <xf numFmtId="3" fontId="8" fillId="0" borderId="0" xfId="42" applyNumberFormat="1" applyFont="1" applyAlignment="1" applyProtection="1">
      <protection hidden="1"/>
    </xf>
    <xf numFmtId="4" fontId="8" fillId="0" borderId="0" xfId="42" applyNumberFormat="1" applyFont="1" applyAlignment="1" applyProtection="1">
      <protection hidden="1"/>
    </xf>
    <xf numFmtId="14" fontId="8" fillId="0" borderId="0" xfId="42" applyNumberFormat="1" applyFont="1" applyAlignment="1" applyProtection="1">
      <protection hidden="1"/>
    </xf>
    <xf numFmtId="0" fontId="13" fillId="0" borderId="0" xfId="42" applyFont="1" applyBorder="1" applyAlignment="1" applyProtection="1">
      <alignment wrapText="1"/>
      <protection hidden="1"/>
    </xf>
    <xf numFmtId="165" fontId="8" fillId="0" borderId="0" xfId="42" applyNumberFormat="1" applyFont="1" applyBorder="1" applyAlignment="1" applyProtection="1">
      <alignment wrapText="1"/>
      <protection hidden="1"/>
    </xf>
    <xf numFmtId="0" fontId="8" fillId="0" borderId="0" xfId="42" applyFont="1" applyBorder="1" applyAlignment="1" applyProtection="1">
      <protection hidden="1"/>
    </xf>
    <xf numFmtId="0" fontId="8" fillId="0" borderId="4" xfId="42" applyFont="1" applyBorder="1" applyAlignment="1">
      <alignment wrapText="1"/>
    </xf>
    <xf numFmtId="0" fontId="39" fillId="0" borderId="0" xfId="42" applyFont="1" applyAlignment="1" applyProtection="1">
      <protection hidden="1"/>
    </xf>
    <xf numFmtId="165" fontId="39" fillId="0" borderId="0" xfId="42" applyNumberFormat="1" applyFont="1" applyBorder="1" applyAlignment="1" applyProtection="1">
      <alignment wrapText="1"/>
      <protection hidden="1"/>
    </xf>
    <xf numFmtId="0" fontId="8" fillId="0" borderId="1" xfId="42" applyFont="1" applyBorder="1" applyAlignment="1" applyProtection="1">
      <alignment horizontal="center" vertical="top" wrapText="1"/>
      <protection hidden="1"/>
    </xf>
    <xf numFmtId="0" fontId="8" fillId="0" borderId="1" xfId="42" applyFont="1" applyBorder="1" applyAlignment="1" applyProtection="1">
      <alignment horizontal="center" wrapText="1"/>
      <protection hidden="1"/>
    </xf>
    <xf numFmtId="14" fontId="8" fillId="0" borderId="1" xfId="42" applyNumberFormat="1" applyFont="1" applyBorder="1" applyAlignment="1" applyProtection="1">
      <alignment horizontal="center" wrapText="1"/>
      <protection hidden="1"/>
    </xf>
    <xf numFmtId="0" fontId="43" fillId="0" borderId="0" xfId="42" applyFont="1" applyAlignment="1" applyProtection="1">
      <alignment horizontal="center"/>
      <protection hidden="1"/>
    </xf>
    <xf numFmtId="0" fontId="43" fillId="0" borderId="0" xfId="42" applyFont="1" applyAlignment="1" applyProtection="1">
      <alignment horizontal="center" wrapText="1"/>
      <protection hidden="1"/>
    </xf>
    <xf numFmtId="165" fontId="8" fillId="0" borderId="1" xfId="42" applyNumberFormat="1" applyFont="1" applyBorder="1" applyAlignment="1" applyProtection="1">
      <alignment horizontal="center" vertical="center" wrapText="1"/>
      <protection hidden="1"/>
    </xf>
    <xf numFmtId="0" fontId="8" fillId="0" borderId="1" xfId="42" applyFont="1" applyBorder="1" applyAlignment="1" applyProtection="1">
      <alignment horizontal="center" vertical="center" wrapText="1"/>
      <protection hidden="1"/>
    </xf>
    <xf numFmtId="0" fontId="8" fillId="0" borderId="1" xfId="42" applyFont="1" applyFill="1" applyBorder="1" applyAlignment="1" applyProtection="1">
      <alignment vertical="top" wrapText="1"/>
      <protection hidden="1"/>
    </xf>
    <xf numFmtId="49" fontId="8" fillId="4" borderId="1" xfId="42" applyNumberFormat="1" applyFont="1" applyFill="1" applyBorder="1" applyAlignment="1" applyProtection="1">
      <alignment wrapText="1"/>
      <protection locked="0"/>
    </xf>
    <xf numFmtId="49" fontId="8" fillId="0" borderId="1" xfId="42" applyNumberFormat="1" applyFont="1" applyFill="1" applyBorder="1" applyAlignment="1" applyProtection="1">
      <alignment wrapText="1"/>
    </xf>
    <xf numFmtId="49" fontId="8" fillId="4" borderId="1" xfId="42" applyNumberFormat="1" applyFont="1" applyFill="1" applyBorder="1" applyAlignment="1" applyProtection="1">
      <alignment vertical="top" wrapText="1"/>
      <protection locked="0"/>
    </xf>
    <xf numFmtId="165" fontId="8" fillId="4" borderId="1" xfId="42" applyNumberFormat="1" applyFont="1" applyFill="1" applyBorder="1" applyAlignment="1" applyProtection="1">
      <alignment wrapText="1"/>
      <protection locked="0"/>
    </xf>
    <xf numFmtId="14" fontId="8" fillId="4" borderId="1" xfId="42" applyNumberFormat="1" applyFont="1" applyFill="1" applyBorder="1" applyAlignment="1" applyProtection="1">
      <alignment wrapText="1"/>
      <protection locked="0"/>
    </xf>
    <xf numFmtId="165" fontId="8" fillId="11" borderId="1" xfId="42" applyNumberFormat="1" applyFont="1" applyFill="1" applyBorder="1" applyAlignment="1" applyProtection="1">
      <alignment wrapText="1"/>
      <protection hidden="1"/>
    </xf>
    <xf numFmtId="165" fontId="8" fillId="0" borderId="1" xfId="42" applyNumberFormat="1" applyFont="1" applyBorder="1" applyAlignment="1" applyProtection="1">
      <alignment wrapText="1"/>
      <protection hidden="1"/>
    </xf>
    <xf numFmtId="0" fontId="8" fillId="11" borderId="1" xfId="42" applyFont="1" applyFill="1" applyBorder="1" applyAlignment="1" applyProtection="1">
      <alignment wrapText="1"/>
    </xf>
    <xf numFmtId="0" fontId="3" fillId="0" borderId="0" xfId="0" applyFont="1" applyAlignment="1" applyProtection="1">
      <alignment horizontal="left"/>
      <protection hidden="1"/>
    </xf>
    <xf numFmtId="0" fontId="26" fillId="0" borderId="0" xfId="42" applyAlignment="1"/>
    <xf numFmtId="0" fontId="36" fillId="0" borderId="0" xfId="48" applyBorder="1"/>
    <xf numFmtId="0" fontId="36" fillId="0" borderId="0" xfId="48" applyFill="1" applyBorder="1"/>
    <xf numFmtId="0" fontId="36" fillId="0" borderId="0" xfId="48" applyBorder="1" applyProtection="1"/>
    <xf numFmtId="0" fontId="3" fillId="0" borderId="0" xfId="48" applyFont="1" applyBorder="1" applyProtection="1"/>
    <xf numFmtId="0" fontId="3" fillId="0" borderId="0" xfId="48" applyFont="1" applyProtection="1"/>
    <xf numFmtId="0" fontId="3" fillId="0" borderId="0" xfId="48" applyFont="1" applyFill="1" applyBorder="1" applyProtection="1"/>
    <xf numFmtId="14" fontId="3" fillId="0" borderId="0" xfId="48" applyNumberFormat="1" applyFont="1" applyFill="1" applyBorder="1" applyAlignment="1" applyProtection="1">
      <alignment horizontal="left"/>
    </xf>
    <xf numFmtId="0" fontId="42" fillId="0" borderId="0" xfId="48" applyFont="1" applyProtection="1"/>
    <xf numFmtId="0" fontId="36" fillId="0" borderId="0" xfId="48" applyProtection="1"/>
    <xf numFmtId="0" fontId="45" fillId="0" borderId="14" xfId="0" applyFont="1" applyBorder="1" applyAlignment="1" applyProtection="1">
      <alignment horizontal="center" vertical="top" wrapText="1"/>
    </xf>
    <xf numFmtId="0" fontId="42" fillId="0" borderId="14" xfId="0" applyFont="1" applyBorder="1" applyAlignment="1" applyProtection="1">
      <alignment horizontal="center" vertical="top" wrapText="1"/>
    </xf>
    <xf numFmtId="0" fontId="42" fillId="0" borderId="14" xfId="0" applyFont="1" applyBorder="1" applyProtection="1"/>
    <xf numFmtId="0" fontId="45" fillId="0" borderId="0" xfId="0" applyFont="1" applyProtection="1"/>
    <xf numFmtId="0" fontId="49" fillId="0" borderId="0" xfId="0" applyFont="1"/>
    <xf numFmtId="0" fontId="49" fillId="0" borderId="0" xfId="0" applyFont="1" applyProtection="1"/>
    <xf numFmtId="4" fontId="17" fillId="0" borderId="13" xfId="42" applyNumberFormat="1" applyFont="1" applyBorder="1" applyAlignment="1" applyProtection="1">
      <protection hidden="1"/>
    </xf>
    <xf numFmtId="3" fontId="8" fillId="0" borderId="1" xfId="42" applyNumberFormat="1" applyFont="1" applyBorder="1" applyAlignment="1" applyProtection="1">
      <alignment horizontal="center" vertical="center" wrapText="1"/>
      <protection hidden="1"/>
    </xf>
    <xf numFmtId="0" fontId="26" fillId="0" borderId="1" xfId="0" applyFont="1" applyBorder="1" applyProtection="1">
      <protection locked="0"/>
    </xf>
    <xf numFmtId="0" fontId="47" fillId="0" borderId="0" xfId="0" applyFont="1" applyBorder="1" applyAlignment="1" applyProtection="1">
      <alignment horizontal="right"/>
    </xf>
    <xf numFmtId="8" fontId="47" fillId="0" borderId="0" xfId="0" applyNumberFormat="1" applyFont="1" applyBorder="1" applyProtection="1"/>
    <xf numFmtId="0" fontId="0" fillId="40" borderId="0" xfId="0" applyNumberFormat="1" applyFill="1" applyProtection="1">
      <protection locked="0"/>
    </xf>
    <xf numFmtId="168" fontId="0" fillId="41" borderId="0" xfId="0" applyNumberFormat="1" applyFill="1" applyProtection="1">
      <protection locked="0"/>
    </xf>
    <xf numFmtId="0" fontId="0" fillId="41" borderId="0" xfId="0" applyNumberFormat="1" applyFill="1" applyProtection="1">
      <protection locked="0"/>
    </xf>
    <xf numFmtId="0" fontId="26" fillId="0" borderId="0" xfId="0" applyFont="1" applyProtection="1">
      <protection locked="0"/>
    </xf>
    <xf numFmtId="2" fontId="41" fillId="37" borderId="1" xfId="0" applyNumberFormat="1" applyFont="1" applyFill="1" applyBorder="1" applyAlignment="1" applyProtection="1">
      <alignment horizontal="center" wrapText="1"/>
    </xf>
    <xf numFmtId="0" fontId="41" fillId="37" borderId="1" xfId="0" applyFont="1" applyFill="1" applyBorder="1" applyAlignment="1" applyProtection="1">
      <alignment horizontal="center" wrapText="1"/>
    </xf>
    <xf numFmtId="169" fontId="50" fillId="0" borderId="0" xfId="59" applyNumberFormat="1" applyFont="1" applyBorder="1"/>
    <xf numFmtId="165" fontId="18" fillId="0" borderId="1" xfId="42" applyNumberFormat="1" applyFont="1" applyBorder="1" applyProtection="1">
      <protection locked="0"/>
    </xf>
    <xf numFmtId="2" fontId="41" fillId="37" borderId="1" xfId="0" applyNumberFormat="1" applyFont="1" applyFill="1" applyBorder="1" applyAlignment="1" applyProtection="1">
      <alignment horizontal="left" wrapText="1" indent="3"/>
    </xf>
    <xf numFmtId="0" fontId="43" fillId="0" borderId="0" xfId="0" applyFont="1"/>
    <xf numFmtId="0" fontId="3" fillId="0" borderId="0" xfId="0" applyFont="1" applyProtection="1">
      <protection hidden="1"/>
    </xf>
    <xf numFmtId="0" fontId="3" fillId="0" borderId="0" xfId="0" applyFont="1" applyAlignment="1" applyProtection="1">
      <protection hidden="1"/>
    </xf>
    <xf numFmtId="0" fontId="3" fillId="0" borderId="0" xfId="0" applyFont="1" applyAlignment="1">
      <alignment wrapText="1"/>
    </xf>
    <xf numFmtId="0" fontId="33" fillId="0" borderId="0" xfId="0" applyFont="1" applyProtection="1">
      <protection locked="0"/>
    </xf>
    <xf numFmtId="0" fontId="33" fillId="4" borderId="0" xfId="0" applyFont="1" applyFill="1" applyProtection="1"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51" fillId="0" borderId="0" xfId="0" applyFont="1" applyProtection="1">
      <protection locked="0"/>
    </xf>
    <xf numFmtId="0" fontId="26" fillId="37" borderId="0" xfId="0" applyFont="1" applyFill="1" applyProtection="1">
      <protection locked="0"/>
    </xf>
    <xf numFmtId="0" fontId="0" fillId="37" borderId="0" xfId="0" applyFill="1" applyProtection="1">
      <protection locked="0"/>
    </xf>
    <xf numFmtId="14" fontId="0" fillId="0" borderId="0" xfId="0" applyNumberFormat="1" applyAlignment="1" applyProtection="1">
      <alignment horizontal="left" vertical="top"/>
      <protection locked="0"/>
    </xf>
    <xf numFmtId="14" fontId="23" fillId="10" borderId="4" xfId="0" applyNumberFormat="1" applyFont="1" applyFill="1" applyBorder="1" applyAlignment="1" applyProtection="1">
      <protection locked="0" hidden="1"/>
    </xf>
    <xf numFmtId="0" fontId="38" fillId="0" borderId="0" xfId="0" applyFont="1"/>
    <xf numFmtId="0" fontId="3" fillId="0" borderId="0" xfId="0" applyFont="1" applyFill="1" applyBorder="1" applyAlignment="1">
      <alignment horizontal="left"/>
    </xf>
    <xf numFmtId="167" fontId="3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left"/>
      <protection hidden="1"/>
    </xf>
    <xf numFmtId="0" fontId="26" fillId="0" borderId="0" xfId="48" applyFont="1" applyBorder="1" applyProtection="1"/>
    <xf numFmtId="0" fontId="42" fillId="0" borderId="0" xfId="48" applyFont="1" applyBorder="1" applyProtection="1"/>
    <xf numFmtId="0" fontId="36" fillId="0" borderId="0" xfId="48" applyFill="1" applyBorder="1" applyAlignment="1" applyProtection="1">
      <alignment horizontal="center"/>
    </xf>
    <xf numFmtId="44" fontId="54" fillId="0" borderId="26" xfId="0" applyNumberFormat="1" applyFont="1" applyFill="1" applyBorder="1" applyAlignment="1" applyProtection="1">
      <alignment vertical="center"/>
    </xf>
    <xf numFmtId="0" fontId="3" fillId="0" borderId="0" xfId="46" applyFont="1" applyFill="1" applyBorder="1" applyAlignment="1" applyProtection="1">
      <alignment horizontal="center"/>
    </xf>
    <xf numFmtId="44" fontId="2" fillId="0" borderId="23" xfId="0" applyNumberFormat="1" applyFont="1" applyFill="1" applyBorder="1" applyAlignment="1" applyProtection="1">
      <alignment vertical="center"/>
    </xf>
    <xf numFmtId="44" fontId="2" fillId="0" borderId="27" xfId="0" applyNumberFormat="1" applyFont="1" applyFill="1" applyBorder="1" applyAlignment="1" applyProtection="1">
      <alignment vertical="center"/>
    </xf>
    <xf numFmtId="44" fontId="2" fillId="0" borderId="28" xfId="0" applyNumberFormat="1" applyFont="1" applyFill="1" applyBorder="1" applyAlignment="1" applyProtection="1">
      <alignment vertical="center"/>
    </xf>
    <xf numFmtId="49" fontId="45" fillId="39" borderId="6" xfId="0" applyNumberFormat="1" applyFont="1" applyFill="1" applyBorder="1" applyAlignment="1" applyProtection="1">
      <alignment wrapText="1"/>
      <protection locked="0"/>
    </xf>
    <xf numFmtId="49" fontId="45" fillId="39" borderId="14" xfId="0" applyNumberFormat="1" applyFont="1" applyFill="1" applyBorder="1" applyAlignment="1" applyProtection="1">
      <alignment wrapText="1"/>
      <protection locked="0"/>
    </xf>
    <xf numFmtId="3" fontId="45" fillId="39" borderId="14" xfId="0" applyNumberFormat="1" applyFont="1" applyFill="1" applyBorder="1" applyAlignment="1" applyProtection="1">
      <protection locked="0"/>
    </xf>
    <xf numFmtId="3" fontId="45" fillId="39" borderId="1" xfId="0" applyNumberFormat="1" applyFont="1" applyFill="1" applyBorder="1" applyAlignment="1" applyProtection="1">
      <alignment horizontal="center"/>
      <protection locked="0"/>
    </xf>
    <xf numFmtId="49" fontId="45" fillId="39" borderId="9" xfId="0" applyNumberFormat="1" applyFont="1" applyFill="1" applyBorder="1" applyAlignment="1" applyProtection="1">
      <alignment wrapText="1"/>
      <protection locked="0"/>
    </xf>
    <xf numFmtId="49" fontId="45" fillId="39" borderId="20" xfId="0" applyNumberFormat="1" applyFont="1" applyFill="1" applyBorder="1" applyAlignment="1" applyProtection="1">
      <alignment wrapText="1"/>
      <protection locked="0"/>
    </xf>
    <xf numFmtId="3" fontId="45" fillId="39" borderId="20" xfId="0" applyNumberFormat="1" applyFont="1" applyFill="1" applyBorder="1" applyAlignment="1" applyProtection="1">
      <protection locked="0"/>
    </xf>
    <xf numFmtId="3" fontId="45" fillId="39" borderId="12" xfId="0" applyNumberFormat="1" applyFont="1" applyFill="1" applyBorder="1" applyAlignment="1" applyProtection="1">
      <protection locked="0"/>
    </xf>
    <xf numFmtId="0" fontId="53" fillId="0" borderId="0" xfId="48" applyFont="1" applyBorder="1" applyProtection="1"/>
    <xf numFmtId="0" fontId="44" fillId="0" borderId="0" xfId="48" applyFont="1" applyBorder="1" applyProtection="1"/>
    <xf numFmtId="0" fontId="40" fillId="0" borderId="0" xfId="48" applyFont="1" applyBorder="1" applyProtection="1"/>
    <xf numFmtId="0" fontId="3" fillId="0" borderId="0" xfId="0" applyFont="1" applyBorder="1" applyProtection="1"/>
    <xf numFmtId="0" fontId="3" fillId="0" borderId="1" xfId="0" applyFont="1" applyBorder="1" applyAlignment="1" applyProtection="1">
      <alignment horizontal="center"/>
    </xf>
    <xf numFmtId="0" fontId="40" fillId="0" borderId="0" xfId="48" applyFont="1" applyFill="1" applyBorder="1" applyProtection="1"/>
    <xf numFmtId="0" fontId="3" fillId="39" borderId="1" xfId="0" applyFont="1" applyFill="1" applyBorder="1" applyAlignment="1" applyProtection="1">
      <alignment horizontal="center"/>
      <protection locked="0"/>
    </xf>
    <xf numFmtId="0" fontId="40" fillId="39" borderId="4" xfId="48" applyFont="1" applyFill="1" applyBorder="1" applyProtection="1">
      <protection locked="0"/>
    </xf>
    <xf numFmtId="0" fontId="2" fillId="0" borderId="0" xfId="0" applyFont="1" applyBorder="1" applyProtection="1"/>
    <xf numFmtId="0" fontId="18" fillId="0" borderId="0" xfId="0" applyFont="1" applyFill="1" applyBorder="1" applyProtection="1"/>
    <xf numFmtId="0" fontId="26" fillId="0" borderId="0" xfId="0" applyFont="1" applyBorder="1" applyProtection="1"/>
    <xf numFmtId="0" fontId="45" fillId="0" borderId="15" xfId="0" applyFont="1" applyBorder="1" applyAlignment="1" applyProtection="1">
      <alignment horizontal="center" vertical="top"/>
    </xf>
    <xf numFmtId="0" fontId="8" fillId="0" borderId="16" xfId="0" applyFont="1" applyBorder="1" applyAlignment="1" applyProtection="1">
      <alignment horizontal="center" vertical="top" wrapText="1"/>
    </xf>
    <xf numFmtId="0" fontId="46" fillId="0" borderId="17" xfId="0" applyFont="1" applyBorder="1" applyAlignment="1" applyProtection="1">
      <alignment horizontal="center" vertical="top"/>
    </xf>
    <xf numFmtId="0" fontId="45" fillId="0" borderId="16" xfId="0" applyFont="1" applyBorder="1" applyAlignment="1" applyProtection="1">
      <alignment horizontal="center" vertical="top" wrapText="1"/>
    </xf>
    <xf numFmtId="0" fontId="45" fillId="0" borderId="17" xfId="0" applyFont="1" applyBorder="1" applyAlignment="1" applyProtection="1">
      <alignment horizontal="center" vertical="top" wrapText="1"/>
    </xf>
    <xf numFmtId="0" fontId="45" fillId="0" borderId="19" xfId="0" applyFont="1" applyBorder="1" applyAlignment="1" applyProtection="1">
      <alignment horizontal="center" vertical="top" wrapText="1"/>
    </xf>
    <xf numFmtId="0" fontId="42" fillId="0" borderId="6" xfId="0" applyFont="1" applyBorder="1" applyAlignment="1" applyProtection="1">
      <alignment horizontal="center" vertical="top"/>
    </xf>
    <xf numFmtId="0" fontId="0" fillId="0" borderId="14" xfId="0" applyBorder="1" applyAlignment="1" applyProtection="1">
      <alignment horizontal="center" vertical="top"/>
    </xf>
    <xf numFmtId="0" fontId="42" fillId="0" borderId="1" xfId="0" applyFont="1" applyBorder="1" applyAlignment="1" applyProtection="1">
      <alignment horizontal="center" vertical="top" wrapText="1"/>
    </xf>
    <xf numFmtId="0" fontId="42" fillId="0" borderId="8" xfId="0" applyFont="1" applyBorder="1" applyProtection="1"/>
    <xf numFmtId="8" fontId="45" fillId="0" borderId="8" xfId="0" applyNumberFormat="1" applyFont="1" applyBorder="1" applyProtection="1"/>
    <xf numFmtId="8" fontId="45" fillId="0" borderId="21" xfId="0" applyNumberFormat="1" applyFont="1" applyBorder="1" applyProtection="1"/>
    <xf numFmtId="0" fontId="3" fillId="0" borderId="0" xfId="0" applyFont="1" applyProtection="1"/>
    <xf numFmtId="0" fontId="48" fillId="0" borderId="0" xfId="0" applyFont="1" applyProtection="1"/>
    <xf numFmtId="0" fontId="44" fillId="0" borderId="24" xfId="0" applyFont="1" applyBorder="1" applyAlignment="1" applyProtection="1"/>
    <xf numFmtId="0" fontId="8" fillId="0" borderId="19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45" fillId="0" borderId="8" xfId="0" applyFont="1" applyBorder="1" applyProtection="1"/>
    <xf numFmtId="0" fontId="3" fillId="38" borderId="6" xfId="46" applyFont="1" applyFill="1" applyBorder="1" applyAlignment="1" applyProtection="1">
      <alignment horizontal="center"/>
    </xf>
    <xf numFmtId="0" fontId="3" fillId="38" borderId="7" xfId="46" applyFont="1" applyFill="1" applyBorder="1" applyAlignment="1" applyProtection="1">
      <alignment horizontal="center"/>
    </xf>
    <xf numFmtId="44" fontId="3" fillId="38" borderId="8" xfId="46" applyNumberFormat="1" applyFont="1" applyFill="1" applyBorder="1" applyAlignment="1" applyProtection="1">
      <alignment horizontal="center"/>
    </xf>
    <xf numFmtId="44" fontId="3" fillId="38" borderId="6" xfId="46" applyNumberFormat="1" applyFont="1" applyFill="1" applyBorder="1" applyAlignment="1" applyProtection="1">
      <alignment horizontal="center"/>
    </xf>
    <xf numFmtId="44" fontId="3" fillId="38" borderId="1" xfId="46" applyNumberFormat="1" applyFont="1" applyFill="1" applyBorder="1" applyAlignment="1" applyProtection="1">
      <alignment horizontal="center"/>
    </xf>
    <xf numFmtId="0" fontId="45" fillId="0" borderId="11" xfId="0" applyFont="1" applyBorder="1" applyProtection="1"/>
    <xf numFmtId="0" fontId="3" fillId="38" borderId="9" xfId="46" applyFont="1" applyFill="1" applyBorder="1" applyAlignment="1" applyProtection="1">
      <alignment horizontal="center"/>
    </xf>
    <xf numFmtId="0" fontId="3" fillId="38" borderId="10" xfId="46" applyFont="1" applyFill="1" applyBorder="1" applyAlignment="1" applyProtection="1">
      <alignment horizontal="center"/>
    </xf>
    <xf numFmtId="44" fontId="3" fillId="38" borderId="11" xfId="46" applyNumberFormat="1" applyFont="1" applyFill="1" applyBorder="1" applyAlignment="1" applyProtection="1">
      <alignment horizontal="center"/>
    </xf>
    <xf numFmtId="44" fontId="3" fillId="38" borderId="9" xfId="46" applyNumberFormat="1" applyFont="1" applyFill="1" applyBorder="1" applyAlignment="1" applyProtection="1">
      <alignment horizontal="center"/>
    </xf>
    <xf numFmtId="44" fontId="3" fillId="38" borderId="12" xfId="46" applyNumberFormat="1" applyFont="1" applyFill="1" applyBorder="1" applyAlignment="1" applyProtection="1">
      <alignment horizontal="center"/>
    </xf>
    <xf numFmtId="44" fontId="44" fillId="0" borderId="0" xfId="0" applyNumberFormat="1" applyFont="1" applyBorder="1" applyAlignment="1" applyProtection="1"/>
    <xf numFmtId="8" fontId="3" fillId="0" borderId="1" xfId="0" applyNumberFormat="1" applyFont="1" applyBorder="1" applyProtection="1"/>
    <xf numFmtId="0" fontId="45" fillId="39" borderId="14" xfId="0" applyNumberFormat="1" applyFont="1" applyFill="1" applyBorder="1" applyProtection="1">
      <protection locked="0"/>
    </xf>
    <xf numFmtId="8" fontId="3" fillId="39" borderId="1" xfId="0" applyNumberFormat="1" applyFont="1" applyFill="1" applyBorder="1" applyProtection="1">
      <protection locked="0"/>
    </xf>
    <xf numFmtId="8" fontId="44" fillId="0" borderId="23" xfId="0" applyNumberFormat="1" applyFont="1" applyBorder="1" applyProtection="1"/>
    <xf numFmtId="0" fontId="44" fillId="0" borderId="22" xfId="0" applyFont="1" applyBorder="1" applyAlignment="1" applyProtection="1">
      <alignment horizontal="right"/>
    </xf>
    <xf numFmtId="0" fontId="36" fillId="0" borderId="5" xfId="48" applyBorder="1" applyAlignment="1" applyProtection="1">
      <alignment horizontal="center"/>
    </xf>
    <xf numFmtId="0" fontId="40" fillId="39" borderId="4" xfId="48" applyFont="1" applyFill="1" applyBorder="1" applyAlignment="1" applyProtection="1">
      <alignment horizontal="center"/>
      <protection locked="0"/>
    </xf>
    <xf numFmtId="0" fontId="3" fillId="39" borderId="1" xfId="0" applyFont="1" applyFill="1" applyBorder="1" applyAlignment="1" applyProtection="1">
      <alignment horizontal="left"/>
      <protection locked="0" hidden="1"/>
    </xf>
    <xf numFmtId="166" fontId="3" fillId="39" borderId="1" xfId="0" applyNumberFormat="1" applyFont="1" applyFill="1" applyBorder="1" applyAlignment="1" applyProtection="1">
      <alignment horizontal="center"/>
      <protection locked="0" hidden="1"/>
    </xf>
    <xf numFmtId="7" fontId="2" fillId="39" borderId="1" xfId="55" applyNumberFormat="1" applyFont="1" applyFill="1" applyBorder="1" applyAlignment="1" applyProtection="1">
      <alignment horizontal="left"/>
      <protection locked="0" hidden="1"/>
    </xf>
    <xf numFmtId="14" fontId="3" fillId="39" borderId="1" xfId="0" applyNumberFormat="1" applyFont="1" applyFill="1" applyBorder="1" applyAlignment="1" applyProtection="1">
      <alignment horizontal="left"/>
      <protection locked="0" hidden="1"/>
    </xf>
    <xf numFmtId="0" fontId="2" fillId="0" borderId="0" xfId="53" applyFont="1" applyFill="1" applyAlignment="1" applyProtection="1">
      <protection locked="0" hidden="1"/>
    </xf>
    <xf numFmtId="0" fontId="3" fillId="0" borderId="0" xfId="0" applyFont="1" applyFill="1" applyAlignment="1" applyProtection="1">
      <protection locked="0" hidden="1"/>
    </xf>
    <xf numFmtId="0" fontId="20" fillId="0" borderId="0" xfId="53" applyFont="1" applyAlignment="1" applyProtection="1">
      <alignment horizontal="center"/>
      <protection hidden="1"/>
    </xf>
    <xf numFmtId="0" fontId="21" fillId="0" borderId="0" xfId="0" applyFont="1" applyAlignment="1">
      <alignment horizontal="center"/>
    </xf>
    <xf numFmtId="0" fontId="2" fillId="0" borderId="0" xfId="0" applyFont="1" applyFill="1" applyAlignment="1" applyProtection="1">
      <alignment horizontal="left" vertical="top" wrapText="1"/>
      <protection hidden="1"/>
    </xf>
    <xf numFmtId="0" fontId="2" fillId="39" borderId="1" xfId="0" applyFont="1" applyFill="1" applyBorder="1" applyAlignment="1" applyProtection="1">
      <alignment horizontal="left" wrapText="1"/>
      <protection locked="0" hidden="1"/>
    </xf>
    <xf numFmtId="0" fontId="3" fillId="39" borderId="1" xfId="0" applyFont="1" applyFill="1" applyBorder="1" applyAlignment="1" applyProtection="1">
      <alignment horizontal="left"/>
      <protection locked="0" hidden="1"/>
    </xf>
    <xf numFmtId="0" fontId="2" fillId="0" borderId="0" xfId="0" applyFont="1" applyFill="1" applyAlignment="1" applyProtection="1">
      <alignment horizontal="right"/>
      <protection hidden="1"/>
    </xf>
    <xf numFmtId="0" fontId="3" fillId="39" borderId="1" xfId="0" applyFont="1" applyFill="1" applyBorder="1" applyAlignment="1" applyProtection="1">
      <alignment horizontal="center" vertical="top" wrapText="1"/>
      <protection locked="0" hidden="1"/>
    </xf>
    <xf numFmtId="0" fontId="3" fillId="39" borderId="14" xfId="0" applyFont="1" applyFill="1" applyBorder="1" applyAlignment="1" applyProtection="1">
      <alignment horizontal="center"/>
      <protection locked="0" hidden="1"/>
    </xf>
    <xf numFmtId="0" fontId="3" fillId="39" borderId="29" xfId="0" applyFont="1" applyFill="1" applyBorder="1" applyAlignment="1" applyProtection="1">
      <alignment horizontal="center"/>
      <protection locked="0" hidden="1"/>
    </xf>
    <xf numFmtId="0" fontId="3" fillId="39" borderId="30" xfId="0" applyFont="1" applyFill="1" applyBorder="1" applyAlignment="1" applyProtection="1">
      <alignment horizontal="center"/>
      <protection locked="0" hidden="1"/>
    </xf>
    <xf numFmtId="0" fontId="3" fillId="0" borderId="1" xfId="0" applyFont="1" applyBorder="1" applyAlignment="1" applyProtection="1">
      <alignment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3" fillId="0" borderId="0" xfId="0" applyFont="1" applyAlignment="1">
      <alignment horizontal="left" wrapText="1"/>
    </xf>
    <xf numFmtId="0" fontId="3" fillId="0" borderId="0" xfId="0" applyFont="1" applyAlignment="1" applyProtection="1">
      <protection hidden="1"/>
    </xf>
    <xf numFmtId="0" fontId="0" fillId="0" borderId="0" xfId="0" applyAlignment="1" applyProtection="1">
      <alignment horizontal="right" wrapText="1"/>
      <protection hidden="1"/>
    </xf>
    <xf numFmtId="0" fontId="3" fillId="0" borderId="0" xfId="0" applyFont="1" applyAlignment="1" applyProtection="1">
      <alignment wrapText="1"/>
      <protection hidden="1"/>
    </xf>
    <xf numFmtId="0" fontId="2" fillId="0" borderId="0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>
      <alignment horizontal="right" wrapText="1"/>
    </xf>
    <xf numFmtId="0" fontId="3" fillId="0" borderId="14" xfId="0" applyFont="1" applyBorder="1" applyAlignment="1" applyProtection="1">
      <alignment horizontal="left" wrapText="1"/>
      <protection hidden="1"/>
    </xf>
    <xf numFmtId="0" fontId="3" fillId="0" borderId="30" xfId="0" applyFont="1" applyBorder="1" applyAlignment="1" applyProtection="1">
      <alignment horizontal="left" wrapText="1"/>
      <protection hidden="1"/>
    </xf>
    <xf numFmtId="0" fontId="8" fillId="0" borderId="0" xfId="0" applyFont="1" applyAlignment="1" applyProtection="1">
      <alignment wrapText="1"/>
      <protection hidden="1"/>
    </xf>
    <xf numFmtId="0" fontId="52" fillId="0" borderId="1" xfId="0" applyFont="1" applyBorder="1" applyAlignment="1" applyProtection="1">
      <alignment wrapText="1"/>
      <protection hidden="1"/>
    </xf>
    <xf numFmtId="0" fontId="11" fillId="0" borderId="0" xfId="0" applyFont="1" applyAlignment="1" applyProtection="1">
      <alignment wrapText="1"/>
      <protection hidden="1"/>
    </xf>
    <xf numFmtId="0" fontId="18" fillId="0" borderId="0" xfId="0" applyFont="1" applyAlignment="1">
      <alignment wrapText="1"/>
    </xf>
    <xf numFmtId="0" fontId="14" fillId="0" borderId="13" xfId="0" applyFont="1" applyBorder="1" applyAlignment="1" applyProtection="1">
      <alignment wrapText="1"/>
      <protection hidden="1"/>
    </xf>
    <xf numFmtId="0" fontId="14" fillId="0" borderId="0" xfId="0" applyFont="1" applyBorder="1" applyAlignment="1" applyProtection="1">
      <alignment wrapText="1"/>
      <protection hidden="1"/>
    </xf>
    <xf numFmtId="0" fontId="3" fillId="0" borderId="0" xfId="0" applyFont="1" applyAlignment="1">
      <alignment horizontal="left" vertical="top" wrapText="1"/>
    </xf>
    <xf numFmtId="0" fontId="3" fillId="39" borderId="14" xfId="0" applyFont="1" applyFill="1" applyBorder="1" applyAlignment="1" applyProtection="1">
      <alignment horizontal="center" vertical="top" wrapText="1"/>
      <protection locked="0"/>
    </xf>
    <xf numFmtId="0" fontId="3" fillId="39" borderId="29" xfId="0" applyFont="1" applyFill="1" applyBorder="1" applyAlignment="1" applyProtection="1">
      <alignment horizontal="center" vertical="top" wrapText="1"/>
      <protection locked="0"/>
    </xf>
    <xf numFmtId="0" fontId="3" fillId="39" borderId="30" xfId="0" applyFont="1" applyFill="1" applyBorder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protection hidden="1"/>
    </xf>
    <xf numFmtId="0" fontId="0" fillId="10" borderId="4" xfId="0" applyFill="1" applyBorder="1" applyAlignment="1" applyProtection="1">
      <alignment wrapText="1"/>
      <protection locked="0" hidden="1"/>
    </xf>
    <xf numFmtId="0" fontId="23" fillId="0" borderId="4" xfId="0" applyFont="1" applyBorder="1" applyAlignment="1" applyProtection="1">
      <protection hidden="1"/>
    </xf>
    <xf numFmtId="0" fontId="13" fillId="0" borderId="14" xfId="42" applyFont="1" applyBorder="1" applyAlignment="1" applyProtection="1">
      <alignment horizontal="left" wrapText="1"/>
      <protection hidden="1"/>
    </xf>
    <xf numFmtId="0" fontId="13" fillId="0" borderId="30" xfId="42" applyFont="1" applyBorder="1" applyAlignment="1" applyProtection="1">
      <alignment horizontal="left" wrapText="1"/>
      <protection hidden="1"/>
    </xf>
    <xf numFmtId="165" fontId="8" fillId="0" borderId="14" xfId="42" applyNumberFormat="1" applyFont="1" applyBorder="1" applyAlignment="1" applyProtection="1">
      <alignment wrapText="1"/>
      <protection hidden="1"/>
    </xf>
    <xf numFmtId="0" fontId="26" fillId="0" borderId="30" xfId="42" applyBorder="1"/>
    <xf numFmtId="0" fontId="13" fillId="0" borderId="0" xfId="42" applyFont="1" applyAlignment="1" applyProtection="1">
      <alignment wrapText="1"/>
      <protection hidden="1"/>
    </xf>
    <xf numFmtId="0" fontId="13" fillId="0" borderId="0" xfId="42" applyFont="1" applyAlignment="1">
      <alignment wrapText="1"/>
    </xf>
    <xf numFmtId="0" fontId="13" fillId="0" borderId="14" xfId="42" applyFont="1" applyBorder="1" applyAlignment="1" applyProtection="1">
      <alignment wrapText="1"/>
      <protection hidden="1"/>
    </xf>
    <xf numFmtId="0" fontId="13" fillId="0" borderId="30" xfId="42" applyFont="1" applyBorder="1" applyAlignment="1" applyProtection="1">
      <alignment wrapText="1"/>
      <protection hidden="1"/>
    </xf>
    <xf numFmtId="165" fontId="8" fillId="9" borderId="14" xfId="42" applyNumberFormat="1" applyFont="1" applyFill="1" applyBorder="1" applyAlignment="1" applyProtection="1">
      <alignment horizontal="right"/>
      <protection hidden="1"/>
    </xf>
    <xf numFmtId="165" fontId="8" fillId="9" borderId="30" xfId="42" applyNumberFormat="1" applyFont="1" applyFill="1" applyBorder="1" applyAlignment="1" applyProtection="1">
      <alignment horizontal="right"/>
      <protection hidden="1"/>
    </xf>
    <xf numFmtId="0" fontId="0" fillId="42" borderId="4" xfId="0" applyFill="1" applyBorder="1" applyAlignment="1">
      <alignment horizontal="center" vertical="top"/>
    </xf>
    <xf numFmtId="0" fontId="0" fillId="43" borderId="4" xfId="0" applyFill="1" applyBorder="1" applyAlignment="1">
      <alignment horizontal="center"/>
    </xf>
    <xf numFmtId="0" fontId="3" fillId="0" borderId="1" xfId="0" applyFont="1" applyBorder="1" applyAlignment="1" applyProtection="1">
      <alignment horizontal="left"/>
    </xf>
    <xf numFmtId="0" fontId="40" fillId="0" borderId="0" xfId="48" applyFont="1" applyBorder="1" applyAlignment="1" applyProtection="1">
      <alignment horizontal="left" wrapText="1"/>
    </xf>
    <xf numFmtId="0" fontId="40" fillId="0" borderId="0" xfId="48" applyFont="1" applyBorder="1" applyAlignment="1" applyProtection="1">
      <alignment horizontal="left"/>
    </xf>
    <xf numFmtId="0" fontId="42" fillId="39" borderId="0" xfId="48" applyFont="1" applyFill="1" applyBorder="1" applyAlignment="1" applyProtection="1">
      <alignment horizontal="left" vertical="top" wrapText="1"/>
      <protection locked="0"/>
    </xf>
    <xf numFmtId="44" fontId="3" fillId="38" borderId="35" xfId="46" applyNumberFormat="1" applyFont="1" applyFill="1" applyBorder="1" applyAlignment="1" applyProtection="1">
      <alignment horizontal="center"/>
    </xf>
    <xf numFmtId="44" fontId="3" fillId="38" borderId="36" xfId="46" applyNumberFormat="1" applyFont="1" applyFill="1" applyBorder="1" applyAlignment="1" applyProtection="1">
      <alignment horizontal="center"/>
    </xf>
    <xf numFmtId="44" fontId="2" fillId="0" borderId="22" xfId="46" applyNumberFormat="1" applyFont="1" applyFill="1" applyBorder="1" applyAlignment="1" applyProtection="1">
      <alignment horizontal="right"/>
    </xf>
    <xf numFmtId="0" fontId="2" fillId="0" borderId="33" xfId="46" applyFont="1" applyFill="1" applyBorder="1" applyAlignment="1" applyProtection="1">
      <alignment horizontal="right"/>
    </xf>
    <xf numFmtId="44" fontId="2" fillId="0" borderId="22" xfId="0" applyNumberFormat="1" applyFont="1" applyFill="1" applyBorder="1" applyAlignment="1" applyProtection="1">
      <alignment horizontal="center" vertical="center" wrapText="1"/>
    </xf>
    <xf numFmtId="44" fontId="2" fillId="0" borderId="33" xfId="0" applyNumberFormat="1" applyFont="1" applyFill="1" applyBorder="1" applyAlignment="1" applyProtection="1">
      <alignment horizontal="center" vertical="center" wrapText="1"/>
    </xf>
    <xf numFmtId="44" fontId="2" fillId="0" borderId="22" xfId="0" applyNumberFormat="1" applyFont="1" applyFill="1" applyBorder="1" applyAlignment="1" applyProtection="1">
      <alignment horizontal="center" vertical="center"/>
    </xf>
    <xf numFmtId="44" fontId="2" fillId="0" borderId="32" xfId="0" applyNumberFormat="1" applyFont="1" applyFill="1" applyBorder="1" applyAlignment="1" applyProtection="1">
      <alignment horizontal="center" vertical="center"/>
    </xf>
    <xf numFmtId="44" fontId="2" fillId="0" borderId="33" xfId="0" applyNumberFormat="1" applyFont="1" applyFill="1" applyBorder="1" applyAlignment="1" applyProtection="1">
      <alignment horizontal="center" vertical="center"/>
    </xf>
    <xf numFmtId="44" fontId="2" fillId="0" borderId="22" xfId="0" applyNumberFormat="1" applyFont="1" applyFill="1" applyBorder="1" applyAlignment="1" applyProtection="1">
      <alignment horizontal="right"/>
    </xf>
    <xf numFmtId="44" fontId="2" fillId="0" borderId="33" xfId="0" applyNumberFormat="1" applyFont="1" applyFill="1" applyBorder="1" applyAlignment="1" applyProtection="1">
      <alignment horizontal="right"/>
    </xf>
    <xf numFmtId="44" fontId="44" fillId="0" borderId="22" xfId="0" applyNumberFormat="1" applyFont="1" applyBorder="1" applyAlignment="1" applyProtection="1">
      <alignment horizontal="center"/>
    </xf>
    <xf numFmtId="44" fontId="44" fillId="0" borderId="32" xfId="0" applyNumberFormat="1" applyFont="1" applyBorder="1" applyAlignment="1" applyProtection="1">
      <alignment horizontal="center"/>
    </xf>
    <xf numFmtId="44" fontId="44" fillId="0" borderId="33" xfId="0" applyNumberFormat="1" applyFont="1" applyBorder="1" applyAlignment="1" applyProtection="1">
      <alignment horizontal="center"/>
    </xf>
    <xf numFmtId="44" fontId="3" fillId="38" borderId="31" xfId="46" applyNumberFormat="1" applyFont="1" applyFill="1" applyBorder="1" applyAlignment="1" applyProtection="1">
      <alignment horizontal="center"/>
    </xf>
    <xf numFmtId="44" fontId="3" fillId="38" borderId="26" xfId="46" applyNumberFormat="1" applyFont="1" applyFill="1" applyBorder="1" applyAlignment="1" applyProtection="1">
      <alignment horizontal="center"/>
    </xf>
    <xf numFmtId="0" fontId="45" fillId="0" borderId="31" xfId="0" applyFont="1" applyBorder="1" applyAlignment="1" applyProtection="1">
      <alignment horizontal="center"/>
    </xf>
    <xf numFmtId="0" fontId="45" fillId="0" borderId="29" xfId="0" applyFont="1" applyBorder="1" applyAlignment="1" applyProtection="1">
      <alignment horizontal="center"/>
    </xf>
    <xf numFmtId="0" fontId="45" fillId="0" borderId="26" xfId="0" applyFont="1" applyBorder="1" applyAlignment="1" applyProtection="1">
      <alignment horizontal="center"/>
    </xf>
    <xf numFmtId="0" fontId="44" fillId="0" borderId="22" xfId="0" applyFont="1" applyBorder="1" applyAlignment="1" applyProtection="1">
      <alignment horizontal="center"/>
    </xf>
    <xf numFmtId="0" fontId="44" fillId="0" borderId="32" xfId="0" applyFont="1" applyBorder="1" applyAlignment="1" applyProtection="1">
      <alignment horizontal="center"/>
    </xf>
    <xf numFmtId="0" fontId="44" fillId="0" borderId="33" xfId="0" applyFont="1" applyBorder="1" applyAlignment="1" applyProtection="1">
      <alignment horizontal="center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left" vertical="top" wrapText="1"/>
      <protection locked="0"/>
    </xf>
    <xf numFmtId="0" fontId="26" fillId="37" borderId="0" xfId="0" applyFont="1" applyFill="1" applyAlignment="1" applyProtection="1">
      <alignment horizontal="left"/>
      <protection locked="0"/>
    </xf>
    <xf numFmtId="0" fontId="36" fillId="0" borderId="0" xfId="48" applyBorder="1" applyAlignment="1" applyProtection="1">
      <alignment horizontal="left"/>
    </xf>
    <xf numFmtId="0" fontId="36" fillId="0" borderId="5" xfId="48" applyBorder="1" applyAlignment="1" applyProtection="1">
      <alignment horizontal="left"/>
    </xf>
    <xf numFmtId="49" fontId="3" fillId="0" borderId="0" xfId="53" applyNumberFormat="1" applyFont="1" applyProtection="1">
      <protection hidden="1"/>
    </xf>
    <xf numFmtId="0" fontId="8" fillId="0" borderId="25" xfId="0" applyFont="1" applyBorder="1" applyAlignment="1" applyProtection="1">
      <alignment horizontal="center" vertical="top" wrapText="1"/>
    </xf>
    <xf numFmtId="0" fontId="0" fillId="0" borderId="40" xfId="0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49" fontId="45" fillId="39" borderId="31" xfId="0" applyNumberFormat="1" applyFont="1" applyFill="1" applyBorder="1" applyAlignment="1" applyProtection="1">
      <alignment horizontal="center"/>
      <protection locked="0"/>
    </xf>
    <xf numFmtId="0" fontId="0" fillId="0" borderId="29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83">
    <cellStyle name="20 % - Akzent1" xfId="65" builtinId="30" hidden="1"/>
    <cellStyle name="20 % - Akzent2" xfId="68" builtinId="34" hidden="1"/>
    <cellStyle name="20 % - Akzent3" xfId="71" builtinId="38" hidden="1"/>
    <cellStyle name="20 % - Akzent4" xfId="74" builtinId="42" hidden="1"/>
    <cellStyle name="20 % - Akzent5" xfId="77" builtinId="46" hidden="1"/>
    <cellStyle name="20 % - Akzent6" xfId="80" builtinId="50" hidden="1"/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 % - Akzent1" xfId="66" builtinId="31" hidden="1"/>
    <cellStyle name="40 % - Akzent2" xfId="69" builtinId="35" hidden="1"/>
    <cellStyle name="40 % - Akzent3" xfId="72" builtinId="39" hidden="1"/>
    <cellStyle name="40 % - Akzent4" xfId="75" builtinId="43" hidden="1"/>
    <cellStyle name="40 % - Akzent5" xfId="78" builtinId="47" hidden="1"/>
    <cellStyle name="40 % - Akzent6" xfId="81" builtinId="51" hidden="1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 % - Akzent1" xfId="67" builtinId="32" hidden="1"/>
    <cellStyle name="60 % - Akzent2" xfId="70" builtinId="36" hidden="1"/>
    <cellStyle name="60 % - Akzent3" xfId="73" builtinId="40" hidden="1"/>
    <cellStyle name="60 % - Akzent4" xfId="76" builtinId="44" hidden="1"/>
    <cellStyle name="60 % - Akzent5" xfId="79" builtinId="48" hidden="1"/>
    <cellStyle name="60 % - Akzent6" xfId="82" builtinId="52" hidden="1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aPosition" xfId="19"/>
    <cellStyle name="Euro" xfId="20"/>
    <cellStyle name="Gelb" xfId="21"/>
    <cellStyle name="Gelb 2" xfId="22"/>
    <cellStyle name="Gelb 3" xfId="23"/>
    <cellStyle name="Gelb 3 2" xfId="24"/>
    <cellStyle name="Gelb 4" xfId="25"/>
    <cellStyle name="Gelb 4 2" xfId="26"/>
    <cellStyle name="Grau" xfId="27"/>
    <cellStyle name="Grau 2" xfId="28"/>
    <cellStyle name="Grau 3" xfId="29"/>
    <cellStyle name="Grau 3 2" xfId="30"/>
    <cellStyle name="Grau 4" xfId="31"/>
    <cellStyle name="Grau 4 2" xfId="32"/>
    <cellStyle name="Komma 2" xfId="33"/>
    <cellStyle name="Link 2" xfId="34"/>
    <cellStyle name="Position" xfId="35"/>
    <cellStyle name="Prozent" xfId="36" builtinId="5"/>
    <cellStyle name="Prozent 2" xfId="37"/>
    <cellStyle name="Prozent 3" xfId="38"/>
    <cellStyle name="Prozent 3 2" xfId="39"/>
    <cellStyle name="Prozent 4" xfId="40"/>
    <cellStyle name="Prozent 4 2" xfId="41"/>
    <cellStyle name="Standard" xfId="0" builtinId="0"/>
    <cellStyle name="Standard 2" xfId="42"/>
    <cellStyle name="Standard 2 2" xfId="43"/>
    <cellStyle name="Standard 2 3" xfId="44"/>
    <cellStyle name="Standard 3" xfId="45"/>
    <cellStyle name="Standard 3 2 2" xfId="46"/>
    <cellStyle name="Standard 3 3" xfId="47"/>
    <cellStyle name="Standard 4" xfId="48"/>
    <cellStyle name="Standard 4 2" xfId="49"/>
    <cellStyle name="Standard 5" xfId="50"/>
    <cellStyle name="Standard_DB" xfId="51"/>
    <cellStyle name="Standard_DB_1" xfId="52"/>
    <cellStyle name="Standard_Deckblatt" xfId="53"/>
    <cellStyle name="Überschrift" xfId="54" builtinId="15" customBuiltin="1"/>
    <cellStyle name="Währung" xfId="55" builtinId="4"/>
    <cellStyle name="Währung 2" xfId="56"/>
    <cellStyle name="Währung 3" xfId="57"/>
    <cellStyle name="Währung 3 2" xfId="58"/>
    <cellStyle name="Währung 4" xfId="59"/>
    <cellStyle name="Währung 4 2" xfId="60"/>
    <cellStyle name="Währung 4 3" xfId="61"/>
    <cellStyle name="Währung 5" xfId="62"/>
    <cellStyle name="Währung 5 2" xfId="63"/>
    <cellStyle name="Währung 6" xfId="64"/>
  </cellStyles>
  <dxfs count="2">
    <dxf>
      <font>
        <color theme="1"/>
      </font>
    </dxf>
    <dxf>
      <fill>
        <patternFill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6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308610</xdr:colOff>
      <xdr:row>1</xdr:row>
      <xdr:rowOff>47625</xdr:rowOff>
    </xdr:from>
    <xdr:to>
      <xdr:col>10</xdr:col>
      <xdr:colOff>438181</xdr:colOff>
      <xdr:row>1</xdr:row>
      <xdr:rowOff>600074</xdr:rowOff>
    </xdr:to>
    <xdr:sp macro="[0]!VN_einfach" textlink="">
      <xdr:nvSpPr>
        <xdr:cNvPr id="5" name="Umschalter" hidden="1"/>
        <xdr:cNvSpPr>
          <a:spLocks noChangeArrowheads="1"/>
        </xdr:cNvSpPr>
      </xdr:nvSpPr>
      <xdr:spPr bwMode="auto">
        <a:xfrm>
          <a:off x="5857875" y="209550"/>
          <a:ext cx="1914526" cy="552449"/>
        </a:xfrm>
        <a:prstGeom prst="bevel">
          <a:avLst>
            <a:gd name="adj" fmla="val 12500"/>
          </a:avLst>
        </a:prstGeom>
        <a:solidFill>
          <a:schemeClr val="tx2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32004" rIns="0" bIns="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Umschalten VN_einfach/VN_vollständig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46</xdr:row>
          <xdr:rowOff>228600</xdr:rowOff>
        </xdr:from>
        <xdr:to>
          <xdr:col>5</xdr:col>
          <xdr:colOff>400050</xdr:colOff>
          <xdr:row>47</xdr:row>
          <xdr:rowOff>200025</xdr:rowOff>
        </xdr:to>
        <xdr:sp macro="" textlink="">
          <xdr:nvSpPr>
            <xdr:cNvPr id="216064" name="Check Box 6144" hidden="1">
              <a:extLst>
                <a:ext uri="{63B3BB69-23CF-44E3-9099-C40C66FF867C}">
                  <a14:compatExt spid="_x0000_s216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46</xdr:row>
          <xdr:rowOff>228600</xdr:rowOff>
        </xdr:from>
        <xdr:to>
          <xdr:col>5</xdr:col>
          <xdr:colOff>752475</xdr:colOff>
          <xdr:row>47</xdr:row>
          <xdr:rowOff>200025</xdr:rowOff>
        </xdr:to>
        <xdr:sp macro="" textlink="">
          <xdr:nvSpPr>
            <xdr:cNvPr id="216066" name="Check Box 6146" hidden="1">
              <a:extLst>
                <a:ext uri="{63B3BB69-23CF-44E3-9099-C40C66FF867C}">
                  <a14:compatExt spid="_x0000_s216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48</xdr:row>
          <xdr:rowOff>19050</xdr:rowOff>
        </xdr:from>
        <xdr:to>
          <xdr:col>5</xdr:col>
          <xdr:colOff>400050</xdr:colOff>
          <xdr:row>48</xdr:row>
          <xdr:rowOff>209550</xdr:rowOff>
        </xdr:to>
        <xdr:sp macro="" textlink="">
          <xdr:nvSpPr>
            <xdr:cNvPr id="216182" name="Check Box 6262" hidden="1">
              <a:extLst>
                <a:ext uri="{63B3BB69-23CF-44E3-9099-C40C66FF867C}">
                  <a14:compatExt spid="_x0000_s216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48</xdr:row>
          <xdr:rowOff>19050</xdr:rowOff>
        </xdr:from>
        <xdr:to>
          <xdr:col>5</xdr:col>
          <xdr:colOff>752475</xdr:colOff>
          <xdr:row>48</xdr:row>
          <xdr:rowOff>209550</xdr:rowOff>
        </xdr:to>
        <xdr:sp macro="" textlink="">
          <xdr:nvSpPr>
            <xdr:cNvPr id="216183" name="Check Box 6263" hidden="1">
              <a:extLst>
                <a:ext uri="{63B3BB69-23CF-44E3-9099-C40C66FF867C}">
                  <a14:compatExt spid="_x0000_s216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50</xdr:row>
          <xdr:rowOff>28575</xdr:rowOff>
        </xdr:from>
        <xdr:to>
          <xdr:col>5</xdr:col>
          <xdr:colOff>400050</xdr:colOff>
          <xdr:row>50</xdr:row>
          <xdr:rowOff>219075</xdr:rowOff>
        </xdr:to>
        <xdr:sp macro="" textlink="">
          <xdr:nvSpPr>
            <xdr:cNvPr id="216195" name="Check Box 6275" hidden="1">
              <a:extLst>
                <a:ext uri="{63B3BB69-23CF-44E3-9099-C40C66FF867C}">
                  <a14:compatExt spid="_x0000_s216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50</xdr:row>
          <xdr:rowOff>28575</xdr:rowOff>
        </xdr:from>
        <xdr:to>
          <xdr:col>5</xdr:col>
          <xdr:colOff>752475</xdr:colOff>
          <xdr:row>50</xdr:row>
          <xdr:rowOff>219075</xdr:rowOff>
        </xdr:to>
        <xdr:sp macro="" textlink="">
          <xdr:nvSpPr>
            <xdr:cNvPr id="216196" name="Check Box 6276" hidden="1">
              <a:extLst>
                <a:ext uri="{63B3BB69-23CF-44E3-9099-C40C66FF867C}">
                  <a14:compatExt spid="_x0000_s216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9"/>
  <dimension ref="A1:V49"/>
  <sheetViews>
    <sheetView showGridLines="0" topLeftCell="A27" zoomScaleNormal="100" workbookViewId="0">
      <selection activeCell="G62" sqref="G62"/>
    </sheetView>
  </sheetViews>
  <sheetFormatPr baseColWidth="10" defaultColWidth="9" defaultRowHeight="12.75" x14ac:dyDescent="0.2"/>
  <cols>
    <col min="1" max="1" width="2.85546875" style="17" customWidth="1"/>
    <col min="2" max="2" width="21.5703125" style="17" customWidth="1"/>
    <col min="3" max="3" width="5.5703125" style="17" customWidth="1"/>
    <col min="4" max="4" width="14" style="17" bestFit="1" customWidth="1"/>
    <col min="5" max="5" width="7.5703125" style="17" customWidth="1"/>
    <col min="6" max="6" width="14" style="17" customWidth="1"/>
    <col min="7" max="7" width="17.5703125" style="17" customWidth="1"/>
    <col min="8" max="9" width="9" style="17" customWidth="1"/>
    <col min="10" max="16384" width="9" style="17"/>
  </cols>
  <sheetData>
    <row r="1" spans="1:22" x14ac:dyDescent="0.2">
      <c r="A1" s="11"/>
      <c r="V1" s="150"/>
    </row>
    <row r="2" spans="1:22" ht="12" customHeight="1" x14ac:dyDescent="0.2">
      <c r="A2" s="19"/>
    </row>
    <row r="3" spans="1:22" customFormat="1" ht="14.25" x14ac:dyDescent="0.2">
      <c r="B3" s="261" t="str">
        <f>DB!B5</f>
        <v>Landesamt für Gesundheit und Soziales</v>
      </c>
    </row>
    <row r="4" spans="1:22" customFormat="1" ht="14.25" x14ac:dyDescent="0.2">
      <c r="B4" s="261" t="str">
        <f>DB!C5</f>
        <v>Abteilung 2 - Förderangelegenheiten</v>
      </c>
    </row>
    <row r="5" spans="1:22" customFormat="1" ht="14.25" x14ac:dyDescent="0.2">
      <c r="B5" s="261" t="str">
        <f>DB!D5</f>
        <v>Neustrelitzer Straße 120</v>
      </c>
    </row>
    <row r="6" spans="1:22" customFormat="1" ht="14.25" x14ac:dyDescent="0.2">
      <c r="B6" s="261" t="str">
        <f>DB!E5</f>
        <v>17033 Neubrandenburg</v>
      </c>
    </row>
    <row r="7" spans="1:22" customFormat="1" x14ac:dyDescent="0.2"/>
    <row r="8" spans="1:22" customFormat="1" x14ac:dyDescent="0.2"/>
    <row r="9" spans="1:22" customFormat="1" x14ac:dyDescent="0.2"/>
    <row r="10" spans="1:22" customFormat="1" x14ac:dyDescent="0.2"/>
    <row r="11" spans="1:22" customFormat="1" x14ac:dyDescent="0.2"/>
    <row r="12" spans="1:22" customFormat="1" ht="8.25" customHeight="1" x14ac:dyDescent="0.2"/>
    <row r="13" spans="1:22" ht="19.5" x14ac:dyDescent="0.3">
      <c r="B13" s="351" t="s">
        <v>690</v>
      </c>
      <c r="C13" s="352"/>
      <c r="D13" s="352"/>
      <c r="E13" s="352"/>
      <c r="F13" s="352"/>
      <c r="G13" s="352"/>
    </row>
    <row r="14" spans="1:22" ht="19.5" x14ac:dyDescent="0.3">
      <c r="B14" s="351" t="s">
        <v>691</v>
      </c>
      <c r="C14" s="352"/>
      <c r="D14" s="352"/>
      <c r="E14" s="352"/>
      <c r="F14" s="352"/>
      <c r="G14" s="352"/>
    </row>
    <row r="16" spans="1:22" s="21" customFormat="1" ht="14.25" x14ac:dyDescent="0.2"/>
    <row r="17" spans="1:10" s="65" customFormat="1" ht="27.75" customHeight="1" x14ac:dyDescent="0.25">
      <c r="B17" s="65" t="s">
        <v>15</v>
      </c>
      <c r="D17" s="354"/>
      <c r="E17" s="354"/>
      <c r="F17" s="354"/>
      <c r="G17" s="354"/>
    </row>
    <row r="18" spans="1:10" s="65" customFormat="1" ht="14.25" x14ac:dyDescent="0.2">
      <c r="E18" s="66"/>
      <c r="F18" s="66"/>
      <c r="G18" s="66"/>
    </row>
    <row r="19" spans="1:10" s="65" customFormat="1" ht="14.25" x14ac:dyDescent="0.2">
      <c r="B19" s="65" t="s">
        <v>16</v>
      </c>
      <c r="D19" s="358"/>
      <c r="E19" s="359"/>
      <c r="F19" s="359"/>
      <c r="G19" s="360"/>
    </row>
    <row r="20" spans="1:10" s="65" customFormat="1" ht="15" x14ac:dyDescent="0.25">
      <c r="B20" s="65" t="s">
        <v>17</v>
      </c>
      <c r="D20" s="345"/>
      <c r="E20" s="22" t="s">
        <v>18</v>
      </c>
      <c r="F20" s="355"/>
      <c r="G20" s="355"/>
    </row>
    <row r="21" spans="1:10" s="65" customFormat="1" ht="14.25" x14ac:dyDescent="0.2">
      <c r="I21"/>
      <c r="J21"/>
    </row>
    <row r="22" spans="1:10" s="65" customFormat="1" ht="14.25" x14ac:dyDescent="0.2">
      <c r="B22" s="65" t="s">
        <v>19</v>
      </c>
      <c r="D22" s="348"/>
      <c r="I22"/>
      <c r="J22"/>
    </row>
    <row r="23" spans="1:10" s="35" customFormat="1" ht="14.25" x14ac:dyDescent="0.2">
      <c r="D23" s="261"/>
      <c r="E23" s="261"/>
      <c r="F23" s="261"/>
      <c r="G23" s="261"/>
      <c r="I23"/>
      <c r="J23"/>
    </row>
    <row r="24" spans="1:10" s="65" customFormat="1" ht="15" x14ac:dyDescent="0.25">
      <c r="B24" s="65" t="s">
        <v>37</v>
      </c>
      <c r="D24" s="356" t="s">
        <v>688</v>
      </c>
      <c r="E24" s="356"/>
      <c r="F24" s="345"/>
    </row>
    <row r="25" spans="1:10" s="65" customFormat="1" ht="18.75" customHeight="1" x14ac:dyDescent="0.2">
      <c r="B25" s="170" t="s">
        <v>408</v>
      </c>
      <c r="D25" s="353" t="s">
        <v>689</v>
      </c>
      <c r="E25" s="353"/>
      <c r="F25" s="353"/>
      <c r="G25" s="353"/>
    </row>
    <row r="26" spans="1:10" s="65" customFormat="1" ht="29.25" customHeight="1" x14ac:dyDescent="0.2">
      <c r="B26" s="170"/>
      <c r="D26" s="357"/>
      <c r="E26" s="357"/>
      <c r="F26" s="357"/>
      <c r="G26" s="357"/>
    </row>
    <row r="27" spans="1:10" s="65" customFormat="1" ht="14.25" x14ac:dyDescent="0.2">
      <c r="D27" s="169"/>
    </row>
    <row r="28" spans="1:10" s="65" customFormat="1" ht="14.25" x14ac:dyDescent="0.2">
      <c r="B28" s="65" t="s">
        <v>20</v>
      </c>
      <c r="C28" s="65" t="s">
        <v>21</v>
      </c>
      <c r="D28" s="346"/>
      <c r="E28" s="67" t="s">
        <v>22</v>
      </c>
      <c r="F28" s="346"/>
    </row>
    <row r="29" spans="1:10" s="65" customFormat="1" ht="14.25" x14ac:dyDescent="0.2"/>
    <row r="30" spans="1:10" s="65" customFormat="1" ht="15" x14ac:dyDescent="0.25">
      <c r="B30" s="65" t="s">
        <v>23</v>
      </c>
      <c r="D30" s="347"/>
    </row>
    <row r="31" spans="1:10" s="65" customFormat="1" ht="15" hidden="1" x14ac:dyDescent="0.25">
      <c r="A31" s="65" t="s">
        <v>687</v>
      </c>
      <c r="B31" s="20"/>
    </row>
    <row r="32" spans="1:10" s="65" customFormat="1" ht="15" hidden="1" x14ac:dyDescent="0.25">
      <c r="B32" s="65" t="s">
        <v>24</v>
      </c>
      <c r="C32" s="65" t="s">
        <v>21</v>
      </c>
      <c r="D32" s="23"/>
      <c r="E32" s="67" t="s">
        <v>22</v>
      </c>
      <c r="F32" s="23"/>
    </row>
    <row r="33" spans="2:9" s="65" customFormat="1" ht="15.75" customHeight="1" x14ac:dyDescent="0.2"/>
    <row r="34" spans="2:9" s="65" customFormat="1" ht="15" x14ac:dyDescent="0.25">
      <c r="B34" s="65" t="s">
        <v>27</v>
      </c>
      <c r="D34" s="276" t="s">
        <v>397</v>
      </c>
      <c r="E34" s="274"/>
      <c r="F34" s="274"/>
      <c r="G34" s="275" t="str">
        <f>IF(F_ART="Anteilfinanzierung",DB!F90/100,"")</f>
        <v/>
      </c>
    </row>
    <row r="35" spans="2:9" s="65" customFormat="1" ht="14.25" x14ac:dyDescent="0.2"/>
    <row r="36" spans="2:9" s="65" customFormat="1" ht="15" x14ac:dyDescent="0.25">
      <c r="B36" s="65" t="s">
        <v>57</v>
      </c>
      <c r="D36" s="349" t="s">
        <v>58</v>
      </c>
      <c r="E36" s="350"/>
      <c r="F36" s="350"/>
    </row>
    <row r="37" spans="2:9" s="65" customFormat="1" ht="14.25" x14ac:dyDescent="0.2"/>
    <row r="38" spans="2:9" s="21" customFormat="1" ht="14.25" x14ac:dyDescent="0.2"/>
    <row r="39" spans="2:9" s="21" customFormat="1" ht="14.25" x14ac:dyDescent="0.2">
      <c r="B39" s="65" t="s">
        <v>703</v>
      </c>
      <c r="C39" s="65"/>
      <c r="D39" s="65"/>
      <c r="E39" s="65"/>
      <c r="F39" s="65"/>
    </row>
    <row r="40" spans="2:9" ht="14.25" x14ac:dyDescent="0.2">
      <c r="B40" s="65"/>
      <c r="C40" s="65"/>
      <c r="D40" s="65"/>
      <c r="E40" s="65"/>
      <c r="F40" s="65"/>
    </row>
    <row r="41" spans="2:9" s="24" customFormat="1" ht="12.75" customHeight="1" x14ac:dyDescent="0.2">
      <c r="B41" s="430" t="s">
        <v>704</v>
      </c>
      <c r="C41" s="65"/>
      <c r="D41" s="65"/>
      <c r="E41" s="65"/>
      <c r="F41" s="65"/>
    </row>
    <row r="42" spans="2:9" s="24" customFormat="1" ht="12.75" customHeight="1" x14ac:dyDescent="0.2">
      <c r="B42" s="430" t="s">
        <v>705</v>
      </c>
      <c r="C42" s="65"/>
      <c r="D42" s="65"/>
      <c r="E42" s="65"/>
      <c r="F42" s="65"/>
    </row>
    <row r="43" spans="2:9" s="24" customFormat="1" ht="14.25" x14ac:dyDescent="0.2">
      <c r="B43" s="430"/>
      <c r="C43" s="65"/>
      <c r="D43" s="65"/>
      <c r="E43" s="65"/>
      <c r="F43" s="65"/>
    </row>
    <row r="44" spans="2:9" s="24" customFormat="1" ht="14.25" x14ac:dyDescent="0.2">
      <c r="B44" s="430" t="s">
        <v>706</v>
      </c>
      <c r="C44" s="65"/>
      <c r="D44" s="65"/>
      <c r="E44" s="65"/>
      <c r="F44" s="65"/>
    </row>
    <row r="45" spans="2:9" s="24" customFormat="1" x14ac:dyDescent="0.2">
      <c r="B45" s="17"/>
      <c r="C45" s="17"/>
      <c r="D45" s="17"/>
      <c r="E45" s="17"/>
    </row>
    <row r="46" spans="2:9" s="24" customFormat="1" x14ac:dyDescent="0.2">
      <c r="B46" s="17"/>
      <c r="C46" s="17"/>
      <c r="D46" s="17"/>
      <c r="E46" s="17"/>
    </row>
    <row r="47" spans="2:9" ht="15" x14ac:dyDescent="0.25">
      <c r="B47" s="300"/>
      <c r="C47" s="298"/>
      <c r="D47" s="298"/>
      <c r="E47" s="298"/>
      <c r="F47" s="344"/>
      <c r="G47" s="344"/>
      <c r="I47" s="239"/>
    </row>
    <row r="48" spans="2:9" ht="15" x14ac:dyDescent="0.25">
      <c r="B48" s="279" t="s">
        <v>35</v>
      </c>
      <c r="C48" s="233"/>
      <c r="D48" s="233"/>
      <c r="E48" s="428"/>
      <c r="F48" s="429" t="s">
        <v>702</v>
      </c>
      <c r="G48" s="343"/>
      <c r="I48" s="239"/>
    </row>
    <row r="49" ht="15" customHeight="1" x14ac:dyDescent="0.2"/>
  </sheetData>
  <sheetProtection password="D981" sheet="1" objects="1" scenarios="1" sort="0" autoFilter="0"/>
  <mergeCells count="9">
    <mergeCell ref="D36:F36"/>
    <mergeCell ref="B13:G13"/>
    <mergeCell ref="B14:G14"/>
    <mergeCell ref="D25:G25"/>
    <mergeCell ref="D17:G17"/>
    <mergeCell ref="F20:G20"/>
    <mergeCell ref="D24:E24"/>
    <mergeCell ref="D26:G26"/>
    <mergeCell ref="D19:G19"/>
  </mergeCells>
  <phoneticPr fontId="19" type="noConversion"/>
  <dataValidations count="2">
    <dataValidation type="date" operator="greaterThan" allowBlank="1" showInputMessage="1" showErrorMessage="1" sqref="F32 D32 D23">
      <formula1>35065</formula1>
    </dataValidation>
    <dataValidation type="list" allowBlank="1" showInputMessage="1" showErrorMessage="1" sqref="D36">
      <formula1>"institutionelle Förderung, Projektförderung"</formula1>
    </dataValidation>
  </dataValidations>
  <pageMargins left="0.74" right="0.43" top="1.17" bottom="0.98425196850393704" header="0.51181102362204722" footer="0.51181102362204722"/>
  <pageSetup paperSize="9" orientation="portrait" r:id="rId1"/>
  <headerFooter alignWithMargins="0">
    <oddFooter>&amp;C&amp;P von &amp;N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6:I19"/>
  <sheetViews>
    <sheetView workbookViewId="0"/>
  </sheetViews>
  <sheetFormatPr baseColWidth="10" defaultRowHeight="12.75" x14ac:dyDescent="0.2"/>
  <cols>
    <col min="1" max="1" width="9.28515625" customWidth="1"/>
    <col min="2" max="2" width="23" customWidth="1"/>
    <col min="3" max="3" width="23.140625" bestFit="1" customWidth="1"/>
    <col min="4" max="4" width="21.140625" customWidth="1"/>
    <col min="5" max="5" width="17.5703125" customWidth="1"/>
    <col min="6" max="6" width="11.7109375" bestFit="1" customWidth="1"/>
    <col min="7" max="7" width="14.5703125" bestFit="1" customWidth="1"/>
    <col min="8" max="8" width="17.140625" bestFit="1" customWidth="1"/>
  </cols>
  <sheetData>
    <row r="6" spans="1:9" x14ac:dyDescent="0.2">
      <c r="B6" s="37" t="s">
        <v>543</v>
      </c>
      <c r="C6" t="s">
        <v>553</v>
      </c>
      <c r="D6" t="s">
        <v>554</v>
      </c>
      <c r="E6" t="s">
        <v>555</v>
      </c>
    </row>
    <row r="7" spans="1:9" x14ac:dyDescent="0.2">
      <c r="A7" s="29" t="s">
        <v>425</v>
      </c>
      <c r="B7" s="178"/>
      <c r="C7" s="179"/>
      <c r="D7" s="179"/>
      <c r="E7" s="179"/>
    </row>
    <row r="9" spans="1:9" x14ac:dyDescent="0.2">
      <c r="B9" t="s">
        <v>544</v>
      </c>
      <c r="C9" s="37" t="s">
        <v>545</v>
      </c>
      <c r="D9" s="29" t="s">
        <v>550</v>
      </c>
      <c r="E9" s="29" t="s">
        <v>547</v>
      </c>
      <c r="F9" s="29" t="s">
        <v>548</v>
      </c>
    </row>
    <row r="10" spans="1:9" x14ac:dyDescent="0.2">
      <c r="A10" t="s">
        <v>423</v>
      </c>
      <c r="B10" s="178"/>
      <c r="C10" s="178"/>
      <c r="D10" s="178"/>
      <c r="E10" s="178"/>
      <c r="F10" s="178"/>
    </row>
    <row r="12" spans="1:9" x14ac:dyDescent="0.2">
      <c r="B12" t="s">
        <v>416</v>
      </c>
      <c r="C12" s="29" t="s">
        <v>424</v>
      </c>
      <c r="D12" t="s">
        <v>418</v>
      </c>
    </row>
    <row r="13" spans="1:9" x14ac:dyDescent="0.2">
      <c r="A13" t="s">
        <v>419</v>
      </c>
      <c r="B13" s="178"/>
      <c r="C13" s="179"/>
      <c r="D13" s="179"/>
    </row>
    <row r="15" spans="1:9" x14ac:dyDescent="0.2">
      <c r="B15" t="s">
        <v>470</v>
      </c>
      <c r="C15" t="s">
        <v>471</v>
      </c>
      <c r="D15" t="s">
        <v>472</v>
      </c>
      <c r="E15" t="s">
        <v>473</v>
      </c>
      <c r="F15" t="s">
        <v>474</v>
      </c>
      <c r="G15" t="s">
        <v>475</v>
      </c>
      <c r="H15" t="s">
        <v>476</v>
      </c>
      <c r="I15" t="s">
        <v>488</v>
      </c>
    </row>
    <row r="16" spans="1:9" x14ac:dyDescent="0.2">
      <c r="A16" t="s">
        <v>469</v>
      </c>
      <c r="B16" s="178"/>
      <c r="C16" s="179"/>
      <c r="D16" s="179"/>
      <c r="E16" s="179"/>
      <c r="F16" s="179"/>
      <c r="G16" s="179"/>
      <c r="H16" s="179"/>
      <c r="I16" s="179"/>
    </row>
    <row r="17" spans="2:5" x14ac:dyDescent="0.2">
      <c r="B17" s="178"/>
      <c r="C17" s="179"/>
      <c r="D17" s="179"/>
      <c r="E17" s="179"/>
    </row>
    <row r="18" spans="2:5" x14ac:dyDescent="0.2">
      <c r="B18" s="178"/>
      <c r="C18" s="179"/>
      <c r="D18" s="179"/>
      <c r="E18" s="179"/>
    </row>
    <row r="19" spans="2:5" x14ac:dyDescent="0.2">
      <c r="B19" s="178"/>
      <c r="C19" s="179"/>
      <c r="D19" s="179"/>
      <c r="E19" s="179"/>
    </row>
  </sheetData>
  <sheetProtection sort="0" autoFilter="0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7"/>
  <dimension ref="A1:AC149"/>
  <sheetViews>
    <sheetView topLeftCell="A112" zoomScale="85" zoomScaleNormal="85" workbookViewId="0">
      <selection activeCell="D147" sqref="D147:L147"/>
    </sheetView>
  </sheetViews>
  <sheetFormatPr baseColWidth="10" defaultColWidth="11.42578125" defaultRowHeight="12.75" x14ac:dyDescent="0.2"/>
  <cols>
    <col min="1" max="1" width="26.42578125" style="37" customWidth="1"/>
    <col min="2" max="2" width="21.28515625" style="37" customWidth="1"/>
    <col min="3" max="3" width="14.42578125" style="37" customWidth="1"/>
    <col min="4" max="4" width="11.42578125" style="37"/>
    <col min="5" max="5" width="13.42578125" style="37" customWidth="1"/>
    <col min="6" max="6" width="14.5703125" style="37" customWidth="1"/>
    <col min="7" max="7" width="19.28515625" style="37" customWidth="1"/>
    <col min="8" max="8" width="12.7109375" style="37" customWidth="1"/>
    <col min="9" max="9" width="11.42578125" style="37"/>
    <col min="10" max="10" width="15.85546875" style="37" customWidth="1"/>
    <col min="11" max="11" width="14.7109375" style="37" customWidth="1"/>
    <col min="12" max="12" width="14.5703125" style="37" customWidth="1"/>
    <col min="13" max="16384" width="11.42578125" style="37"/>
  </cols>
  <sheetData>
    <row r="1" spans="1:29" x14ac:dyDescent="0.2">
      <c r="A1" s="39">
        <v>1</v>
      </c>
      <c r="B1" s="37" t="s">
        <v>70</v>
      </c>
      <c r="C1" s="37" t="s">
        <v>221</v>
      </c>
      <c r="D1" s="37" t="s">
        <v>222</v>
      </c>
      <c r="E1" s="37" t="s">
        <v>223</v>
      </c>
      <c r="F1" s="37" t="s">
        <v>224</v>
      </c>
      <c r="G1" s="37" t="s">
        <v>225</v>
      </c>
      <c r="H1" s="37" t="s">
        <v>226</v>
      </c>
      <c r="I1" s="37" t="s">
        <v>227</v>
      </c>
      <c r="J1" s="37" t="s">
        <v>228</v>
      </c>
      <c r="K1" s="37" t="s">
        <v>229</v>
      </c>
      <c r="L1" s="37" t="s">
        <v>230</v>
      </c>
      <c r="M1" s="37" t="s">
        <v>231</v>
      </c>
      <c r="N1" s="37" t="s">
        <v>232</v>
      </c>
      <c r="O1" s="38" t="s">
        <v>233</v>
      </c>
      <c r="P1" s="37" t="s">
        <v>234</v>
      </c>
    </row>
    <row r="2" spans="1:29" x14ac:dyDescent="0.2">
      <c r="A2" s="40" t="s">
        <v>70</v>
      </c>
      <c r="B2" s="55" t="s">
        <v>661</v>
      </c>
      <c r="C2" s="41">
        <v>0</v>
      </c>
      <c r="D2" s="41" t="s">
        <v>662</v>
      </c>
      <c r="E2" s="41" t="s">
        <v>663</v>
      </c>
      <c r="F2" s="42"/>
      <c r="G2" s="42"/>
      <c r="H2" s="41"/>
      <c r="I2" s="41"/>
      <c r="J2" s="43" t="s">
        <v>664</v>
      </c>
      <c r="K2" s="41" t="s">
        <v>662</v>
      </c>
      <c r="L2" s="41" t="s">
        <v>663</v>
      </c>
      <c r="M2" s="41" t="s">
        <v>664</v>
      </c>
      <c r="N2" s="41" t="s">
        <v>397</v>
      </c>
      <c r="O2" s="41">
        <v>0</v>
      </c>
      <c r="P2" s="41" t="s">
        <v>665</v>
      </c>
    </row>
    <row r="3" spans="1:29" x14ac:dyDescent="0.2">
      <c r="A3" s="40" t="s">
        <v>235</v>
      </c>
      <c r="B3" s="41" t="s">
        <v>668</v>
      </c>
      <c r="C3" s="41" t="s">
        <v>669</v>
      </c>
      <c r="D3" s="41" t="s">
        <v>670</v>
      </c>
      <c r="E3" s="41" t="s">
        <v>671</v>
      </c>
      <c r="F3" s="41" t="s">
        <v>672</v>
      </c>
      <c r="G3" s="252" t="s">
        <v>673</v>
      </c>
      <c r="H3" s="253" t="s">
        <v>674</v>
      </c>
      <c r="I3" s="253" t="s">
        <v>675</v>
      </c>
      <c r="J3" s="253" t="s">
        <v>676</v>
      </c>
      <c r="K3" s="251" t="s">
        <v>677</v>
      </c>
      <c r="L3" s="251" t="s">
        <v>678</v>
      </c>
      <c r="M3" s="251" t="s">
        <v>679</v>
      </c>
      <c r="N3" s="251" t="s">
        <v>680</v>
      </c>
      <c r="O3" s="251">
        <v>0</v>
      </c>
      <c r="P3" s="251" t="s">
        <v>681</v>
      </c>
      <c r="Q3" s="251">
        <v>0</v>
      </c>
    </row>
    <row r="4" spans="1:29" x14ac:dyDescent="0.2">
      <c r="A4" s="40" t="s">
        <v>236</v>
      </c>
      <c r="B4" s="41" t="s">
        <v>666</v>
      </c>
      <c r="C4" s="41" t="s">
        <v>667</v>
      </c>
      <c r="I4" s="41" t="s">
        <v>237</v>
      </c>
      <c r="J4" s="41" t="s">
        <v>238</v>
      </c>
    </row>
    <row r="5" spans="1:29" x14ac:dyDescent="0.2">
      <c r="A5" s="248" t="s">
        <v>495</v>
      </c>
      <c r="B5" s="55" t="str">
        <f>IF(F5="","Landesamt für Gesundheit und Soziales",F5)</f>
        <v>Landesamt für Gesundheit und Soziales</v>
      </c>
      <c r="C5" s="41" t="str">
        <f>IF(F5="","Abteilung 2 - Förderangelegenheiten","")</f>
        <v>Abteilung 2 - Förderangelegenheiten</v>
      </c>
      <c r="D5" s="41" t="str">
        <f>IF(G5="",IF($J$3="LAGuS HRO","Friedrich-Engels-Platz 5 - 8",IF($J$3="LAGuS NB","Neustrelitzer Straße 120","Friedrich-Engels-Str. 47")),G5)</f>
        <v>Neustrelitzer Straße 120</v>
      </c>
      <c r="E5" s="41" t="str">
        <f>IF(I5="",IF($J$3="LAGuS HRO","18055 Rostock",IF($J$3="LAGuS NB","17033 Neubrandenburg","19061 Schwerin")),H5&amp;" "&amp;I5)</f>
        <v>17033 Neubrandenburg</v>
      </c>
      <c r="F5" s="41"/>
      <c r="G5" s="41"/>
      <c r="H5" s="41"/>
      <c r="I5" s="41"/>
    </row>
    <row r="6" spans="1:29" x14ac:dyDescent="0.2">
      <c r="A6" s="40" t="s">
        <v>239</v>
      </c>
      <c r="B6" s="37" t="s">
        <v>240</v>
      </c>
      <c r="C6" s="37" t="s">
        <v>241</v>
      </c>
      <c r="D6" s="41" t="s">
        <v>242</v>
      </c>
      <c r="E6" s="37" t="s">
        <v>243</v>
      </c>
      <c r="F6" s="37" t="s">
        <v>244</v>
      </c>
      <c r="G6" s="37" t="s">
        <v>245</v>
      </c>
      <c r="H6" s="37" t="s">
        <v>246</v>
      </c>
      <c r="I6" s="37" t="s">
        <v>247</v>
      </c>
      <c r="J6" s="37" t="s">
        <v>248</v>
      </c>
      <c r="K6" s="37" t="s">
        <v>249</v>
      </c>
      <c r="L6" s="37" t="s">
        <v>250</v>
      </c>
      <c r="M6" s="37" t="s">
        <v>251</v>
      </c>
      <c r="N6" s="37" t="s">
        <v>252</v>
      </c>
      <c r="O6" s="37" t="s">
        <v>253</v>
      </c>
      <c r="P6" s="37" t="s">
        <v>254</v>
      </c>
      <c r="Q6" s="37" t="s">
        <v>255</v>
      </c>
      <c r="R6" s="37" t="s">
        <v>256</v>
      </c>
      <c r="S6" s="37" t="s">
        <v>257</v>
      </c>
      <c r="T6" s="37" t="s">
        <v>258</v>
      </c>
      <c r="U6" s="37" t="s">
        <v>259</v>
      </c>
      <c r="V6" s="37" t="s">
        <v>260</v>
      </c>
      <c r="W6" s="37" t="s">
        <v>261</v>
      </c>
      <c r="X6" s="37" t="s">
        <v>262</v>
      </c>
      <c r="Y6" s="37" t="s">
        <v>137</v>
      </c>
      <c r="Z6" s="176" t="s">
        <v>331</v>
      </c>
      <c r="AA6" s="176" t="s">
        <v>332</v>
      </c>
      <c r="AB6" s="176" t="s">
        <v>333</v>
      </c>
      <c r="AC6" s="176" t="s">
        <v>334</v>
      </c>
    </row>
    <row r="7" spans="1:29" x14ac:dyDescent="0.2"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820</v>
      </c>
    </row>
    <row r="8" spans="1:29" x14ac:dyDescent="0.2">
      <c r="A8" s="268" t="s">
        <v>579</v>
      </c>
    </row>
    <row r="9" spans="1:29" x14ac:dyDescent="0.2">
      <c r="A9" s="40" t="s">
        <v>159</v>
      </c>
      <c r="B9" s="37" t="s">
        <v>263</v>
      </c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</row>
    <row r="10" spans="1:29" x14ac:dyDescent="0.2">
      <c r="A10" s="41"/>
      <c r="B10" s="41">
        <v>600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2" spans="1:29" x14ac:dyDescent="0.2">
      <c r="A12" s="37" t="s">
        <v>108</v>
      </c>
      <c r="B12" s="41"/>
      <c r="G12" s="37" t="s">
        <v>520</v>
      </c>
      <c r="H12" s="37" t="s">
        <v>521</v>
      </c>
      <c r="I12" s="37" t="s">
        <v>514</v>
      </c>
      <c r="J12" s="37" t="s">
        <v>518</v>
      </c>
      <c r="K12" s="37" t="s">
        <v>526</v>
      </c>
      <c r="L12" s="37" t="s">
        <v>527</v>
      </c>
      <c r="M12" s="37" t="s">
        <v>502</v>
      </c>
      <c r="N12" s="254" t="s">
        <v>529</v>
      </c>
      <c r="O12" s="254" t="s">
        <v>530</v>
      </c>
      <c r="P12" s="254" t="s">
        <v>531</v>
      </c>
      <c r="Q12" s="37" t="s">
        <v>532</v>
      </c>
      <c r="R12" s="37" t="s">
        <v>533</v>
      </c>
    </row>
    <row r="13" spans="1:29" x14ac:dyDescent="0.2">
      <c r="A13" s="37" t="s">
        <v>150</v>
      </c>
      <c r="B13" s="41" t="s">
        <v>664</v>
      </c>
      <c r="F13" s="37" t="s">
        <v>515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</row>
    <row r="14" spans="1:29" x14ac:dyDescent="0.2">
      <c r="G14" s="41" t="s">
        <v>7</v>
      </c>
      <c r="H14" s="41" t="s">
        <v>522</v>
      </c>
    </row>
    <row r="15" spans="1:29" x14ac:dyDescent="0.2">
      <c r="A15" s="37" t="s">
        <v>269</v>
      </c>
      <c r="B15" s="37" t="s">
        <v>270</v>
      </c>
      <c r="C15" s="37" t="s">
        <v>271</v>
      </c>
      <c r="G15" s="41" t="s">
        <v>503</v>
      </c>
      <c r="H15" s="41" t="s">
        <v>523</v>
      </c>
    </row>
    <row r="16" spans="1:29" x14ac:dyDescent="0.2">
      <c r="A16" s="37" t="s">
        <v>272</v>
      </c>
      <c r="B16" s="41">
        <v>0</v>
      </c>
      <c r="C16" s="41">
        <v>0</v>
      </c>
      <c r="G16" s="41" t="s">
        <v>504</v>
      </c>
      <c r="H16" s="41" t="s">
        <v>524</v>
      </c>
    </row>
    <row r="17" spans="1:8" ht="13.5" thickBot="1" x14ac:dyDescent="0.25">
      <c r="G17" s="41" t="s">
        <v>506</v>
      </c>
      <c r="H17" s="41" t="s">
        <v>522</v>
      </c>
    </row>
    <row r="18" spans="1:8" ht="14.25" thickTop="1" thickBot="1" x14ac:dyDescent="0.25">
      <c r="A18" s="37" t="s">
        <v>273</v>
      </c>
      <c r="B18" s="44"/>
      <c r="C18" s="45">
        <f>IF(B18=0,0,DAY(B18)&amp;"."&amp;MONTH(B18)&amp;"."&amp;YEAR(B18))</f>
        <v>0</v>
      </c>
      <c r="G18" s="41" t="s">
        <v>505</v>
      </c>
      <c r="H18" s="41" t="s">
        <v>525</v>
      </c>
    </row>
    <row r="19" spans="1:8" ht="13.5" thickTop="1" x14ac:dyDescent="0.2">
      <c r="A19" s="37" t="s">
        <v>274</v>
      </c>
      <c r="B19" s="46"/>
      <c r="C19" s="47">
        <f>IF(B19=0,0,DAY(B19)&amp;"."&amp;MONTH(B19)&amp;"."&amp;YEAR(B19))</f>
        <v>0</v>
      </c>
      <c r="G19" s="41" t="s">
        <v>507</v>
      </c>
      <c r="H19" s="41" t="s">
        <v>36</v>
      </c>
    </row>
    <row r="20" spans="1:8" x14ac:dyDescent="0.2">
      <c r="G20" s="41" t="s">
        <v>508</v>
      </c>
      <c r="H20" s="41" t="s">
        <v>522</v>
      </c>
    </row>
    <row r="21" spans="1:8" x14ac:dyDescent="0.2">
      <c r="A21" s="37" t="s">
        <v>391</v>
      </c>
      <c r="B21" s="157" t="s">
        <v>683</v>
      </c>
      <c r="G21" s="41" t="s">
        <v>509</v>
      </c>
      <c r="H21" s="41" t="s">
        <v>522</v>
      </c>
    </row>
    <row r="24" spans="1:8" x14ac:dyDescent="0.2">
      <c r="A24" s="37" t="s">
        <v>275</v>
      </c>
      <c r="B24" s="41"/>
    </row>
    <row r="25" spans="1:8" ht="13.5" thickBot="1" x14ac:dyDescent="0.25"/>
    <row r="26" spans="1:8" ht="14.25" thickTop="1" thickBot="1" x14ac:dyDescent="0.25">
      <c r="A26" s="37" t="s">
        <v>276</v>
      </c>
      <c r="B26" s="48"/>
    </row>
    <row r="27" spans="1:8" ht="14.25" thickTop="1" thickBot="1" x14ac:dyDescent="0.25">
      <c r="A27" s="37" t="s">
        <v>277</v>
      </c>
      <c r="B27" s="48"/>
    </row>
    <row r="28" spans="1:8" ht="13.5" thickTop="1" x14ac:dyDescent="0.2"/>
    <row r="29" spans="1:8" x14ac:dyDescent="0.2">
      <c r="A29" s="37" t="s">
        <v>278</v>
      </c>
      <c r="B29" s="37" t="s">
        <v>682</v>
      </c>
      <c r="C29" s="41"/>
      <c r="E29" s="38" t="s">
        <v>279</v>
      </c>
    </row>
    <row r="31" spans="1:8" x14ac:dyDescent="0.2">
      <c r="A31" s="37" t="s">
        <v>160</v>
      </c>
      <c r="B31" s="41">
        <v>0</v>
      </c>
    </row>
    <row r="32" spans="1:8" x14ac:dyDescent="0.2">
      <c r="A32" s="37" t="s">
        <v>169</v>
      </c>
      <c r="B32" s="41">
        <v>0</v>
      </c>
      <c r="D32" s="37" t="s">
        <v>558</v>
      </c>
    </row>
    <row r="33" spans="1:8" x14ac:dyDescent="0.2">
      <c r="A33" s="37" t="s">
        <v>171</v>
      </c>
      <c r="B33" s="41">
        <v>0</v>
      </c>
    </row>
    <row r="34" spans="1:8" x14ac:dyDescent="0.2">
      <c r="A34" s="37" t="s">
        <v>174</v>
      </c>
      <c r="B34" s="41">
        <v>0</v>
      </c>
    </row>
    <row r="36" spans="1:8" x14ac:dyDescent="0.2">
      <c r="A36" s="37" t="s">
        <v>178</v>
      </c>
      <c r="B36" s="41">
        <v>0</v>
      </c>
    </row>
    <row r="37" spans="1:8" x14ac:dyDescent="0.2">
      <c r="A37" s="37" t="s">
        <v>185</v>
      </c>
      <c r="B37" s="41">
        <v>0</v>
      </c>
    </row>
    <row r="38" spans="1:8" x14ac:dyDescent="0.2">
      <c r="A38" s="37" t="s">
        <v>280</v>
      </c>
      <c r="B38" s="41">
        <v>0</v>
      </c>
    </row>
    <row r="39" spans="1:8" x14ac:dyDescent="0.2">
      <c r="A39" s="37" t="s">
        <v>281</v>
      </c>
      <c r="B39" s="41">
        <v>0</v>
      </c>
    </row>
    <row r="40" spans="1:8" x14ac:dyDescent="0.2">
      <c r="A40" s="37" t="s">
        <v>282</v>
      </c>
      <c r="B40" s="41">
        <v>0</v>
      </c>
    </row>
    <row r="41" spans="1:8" x14ac:dyDescent="0.2">
      <c r="A41" s="264" t="s">
        <v>283</v>
      </c>
      <c r="B41" s="265">
        <v>0</v>
      </c>
      <c r="D41" s="37" t="s">
        <v>557</v>
      </c>
    </row>
    <row r="42" spans="1:8" x14ac:dyDescent="0.2">
      <c r="A42" s="37" t="s">
        <v>199</v>
      </c>
      <c r="B42" s="41">
        <v>0</v>
      </c>
      <c r="D42" s="37" t="s">
        <v>284</v>
      </c>
    </row>
    <row r="43" spans="1:8" x14ac:dyDescent="0.2">
      <c r="A43" s="37" t="s">
        <v>201</v>
      </c>
      <c r="B43" s="41">
        <v>0</v>
      </c>
      <c r="D43" s="37" t="s">
        <v>285</v>
      </c>
    </row>
    <row r="44" spans="1:8" x14ac:dyDescent="0.2">
      <c r="B44" s="41"/>
    </row>
    <row r="46" spans="1:8" x14ac:dyDescent="0.2">
      <c r="A46" s="37" t="s">
        <v>286</v>
      </c>
      <c r="B46" s="37" t="s">
        <v>287</v>
      </c>
      <c r="C46" s="37" t="s">
        <v>288</v>
      </c>
      <c r="D46" s="37" t="s">
        <v>289</v>
      </c>
      <c r="E46" s="37" t="s">
        <v>290</v>
      </c>
      <c r="F46" s="37" t="s">
        <v>291</v>
      </c>
      <c r="G46" s="37" t="s">
        <v>292</v>
      </c>
      <c r="H46" s="37" t="s">
        <v>293</v>
      </c>
    </row>
    <row r="47" spans="1:8" x14ac:dyDescent="0.2">
      <c r="A47" s="37" t="s">
        <v>294</v>
      </c>
      <c r="B47" s="41"/>
      <c r="C47" s="41"/>
      <c r="D47" s="41"/>
      <c r="E47" s="41"/>
      <c r="F47" s="41"/>
      <c r="G47" s="41"/>
      <c r="H47" s="41"/>
    </row>
    <row r="49" spans="1:10" x14ac:dyDescent="0.2">
      <c r="A49" s="37" t="s">
        <v>295</v>
      </c>
      <c r="B49" s="56" t="s">
        <v>296</v>
      </c>
      <c r="C49" s="56" t="s">
        <v>297</v>
      </c>
      <c r="D49" s="56" t="s">
        <v>298</v>
      </c>
      <c r="E49" s="56" t="s">
        <v>299</v>
      </c>
      <c r="F49" s="56" t="s">
        <v>300</v>
      </c>
      <c r="G49" s="56" t="s">
        <v>301</v>
      </c>
      <c r="H49" s="38"/>
    </row>
    <row r="50" spans="1:10" x14ac:dyDescent="0.2">
      <c r="B50" s="41"/>
      <c r="C50" s="41"/>
      <c r="D50" s="41"/>
      <c r="E50" s="41"/>
      <c r="F50" s="41"/>
      <c r="G50" s="41"/>
    </row>
    <row r="59" spans="1:10" x14ac:dyDescent="0.2">
      <c r="A59" s="37" t="s">
        <v>302</v>
      </c>
      <c r="B59" s="37" t="s">
        <v>303</v>
      </c>
      <c r="C59" s="37" t="s">
        <v>304</v>
      </c>
      <c r="D59" s="37" t="s">
        <v>305</v>
      </c>
      <c r="E59" s="37" t="s">
        <v>2</v>
      </c>
      <c r="F59" s="37" t="s">
        <v>306</v>
      </c>
      <c r="G59" s="37" t="s">
        <v>10</v>
      </c>
      <c r="H59" s="37" t="s">
        <v>361</v>
      </c>
      <c r="I59" s="37" t="s">
        <v>362</v>
      </c>
      <c r="J59" s="37" t="s">
        <v>445</v>
      </c>
    </row>
    <row r="60" spans="1:10" x14ac:dyDescent="0.2">
      <c r="A60" s="49" t="s">
        <v>307</v>
      </c>
      <c r="B60" s="50">
        <v>161345</v>
      </c>
      <c r="C60" s="50">
        <v>0</v>
      </c>
      <c r="D60" s="50" t="s">
        <v>684</v>
      </c>
      <c r="E60" s="50">
        <v>820</v>
      </c>
      <c r="F60" s="50">
        <v>1</v>
      </c>
      <c r="G60" s="50" t="s">
        <v>334</v>
      </c>
      <c r="H60" s="50">
        <v>0</v>
      </c>
      <c r="I60" s="50">
        <v>0</v>
      </c>
      <c r="J60" s="50" t="s">
        <v>685</v>
      </c>
    </row>
    <row r="61" spans="1:10" x14ac:dyDescent="0.2">
      <c r="A61" s="51" t="s">
        <v>308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">
      <c r="A62" s="51" t="s">
        <v>309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x14ac:dyDescent="0.2">
      <c r="A63" s="51" t="s">
        <v>310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">
      <c r="A64" s="49" t="s">
        <v>311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x14ac:dyDescent="0.2">
      <c r="A65" s="51" t="s">
        <v>312</v>
      </c>
      <c r="B65" s="50"/>
      <c r="C65" s="50"/>
      <c r="D65" s="50"/>
      <c r="E65" s="50"/>
      <c r="F65" s="50"/>
      <c r="G65" s="50"/>
      <c r="H65" s="50"/>
      <c r="I65" s="50"/>
      <c r="J65" s="50"/>
    </row>
    <row r="66" spans="1:10" x14ac:dyDescent="0.2">
      <c r="A66" s="49" t="s">
        <v>313</v>
      </c>
      <c r="B66" s="50"/>
      <c r="C66" s="50"/>
      <c r="D66" s="50"/>
      <c r="E66" s="50"/>
      <c r="F66" s="50"/>
      <c r="G66" s="50"/>
      <c r="H66" s="50"/>
      <c r="I66" s="50"/>
      <c r="J66" s="50"/>
    </row>
    <row r="67" spans="1:10" x14ac:dyDescent="0.2">
      <c r="A67" s="51" t="s">
        <v>314</v>
      </c>
      <c r="B67" s="50"/>
      <c r="C67" s="50"/>
      <c r="D67" s="50"/>
      <c r="E67" s="50"/>
      <c r="F67" s="50"/>
      <c r="G67" s="50"/>
      <c r="H67" s="50"/>
      <c r="I67" s="50"/>
      <c r="J67" s="50"/>
    </row>
    <row r="68" spans="1:10" x14ac:dyDescent="0.2">
      <c r="A68" s="51" t="s">
        <v>315</v>
      </c>
      <c r="B68" s="50"/>
      <c r="C68" s="50"/>
      <c r="D68" s="50"/>
      <c r="E68" s="50"/>
      <c r="F68" s="50"/>
      <c r="G68" s="50"/>
      <c r="H68" s="50"/>
      <c r="I68" s="50"/>
      <c r="J68" s="50"/>
    </row>
    <row r="69" spans="1:10" x14ac:dyDescent="0.2">
      <c r="A69" s="51" t="s">
        <v>316</v>
      </c>
      <c r="B69" s="50"/>
      <c r="C69" s="50"/>
      <c r="D69" s="50"/>
      <c r="E69" s="50"/>
      <c r="F69" s="50"/>
      <c r="G69" s="50"/>
      <c r="H69" s="50"/>
      <c r="I69" s="50"/>
      <c r="J69" s="50"/>
    </row>
    <row r="70" spans="1:10" x14ac:dyDescent="0.2">
      <c r="A70" s="51" t="s">
        <v>317</v>
      </c>
      <c r="B70" s="50"/>
      <c r="C70" s="50"/>
      <c r="D70" s="50"/>
      <c r="E70" s="50"/>
      <c r="F70" s="50"/>
      <c r="G70" s="50"/>
      <c r="H70" s="50"/>
      <c r="I70" s="50"/>
      <c r="J70" s="50"/>
    </row>
    <row r="71" spans="1:10" x14ac:dyDescent="0.2">
      <c r="A71" s="49" t="s">
        <v>318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">
      <c r="A72" s="52" t="s">
        <v>319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x14ac:dyDescent="0.2">
      <c r="A73" s="52" t="s">
        <v>320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x14ac:dyDescent="0.2">
      <c r="A74" s="52" t="s">
        <v>321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 x14ac:dyDescent="0.2">
      <c r="A75" s="52" t="s">
        <v>322</v>
      </c>
      <c r="B75" s="50"/>
      <c r="C75" s="50"/>
      <c r="D75" s="50"/>
      <c r="E75" s="50"/>
      <c r="F75" s="50"/>
      <c r="G75" s="50"/>
      <c r="H75" s="50"/>
      <c r="I75" s="50"/>
      <c r="J75" s="50"/>
    </row>
    <row r="76" spans="1:10" x14ac:dyDescent="0.2">
      <c r="A76" s="49" t="s">
        <v>323</v>
      </c>
      <c r="B76" s="50"/>
      <c r="C76" s="50"/>
      <c r="D76" s="50"/>
      <c r="E76" s="50"/>
      <c r="F76" s="50"/>
      <c r="G76" s="50"/>
      <c r="H76" s="50"/>
      <c r="I76" s="50"/>
      <c r="J76" s="50"/>
    </row>
    <row r="77" spans="1:10" x14ac:dyDescent="0.2">
      <c r="A77" s="52" t="s">
        <v>324</v>
      </c>
      <c r="B77" s="50"/>
      <c r="C77" s="50"/>
      <c r="D77" s="50"/>
      <c r="E77" s="50"/>
      <c r="F77" s="50"/>
      <c r="G77" s="50"/>
      <c r="H77" s="50"/>
      <c r="I77" s="50"/>
      <c r="J77" s="50"/>
    </row>
    <row r="78" spans="1:10" x14ac:dyDescent="0.2">
      <c r="A78" s="52" t="s">
        <v>325</v>
      </c>
      <c r="B78" s="50"/>
      <c r="C78" s="50"/>
      <c r="D78" s="50"/>
      <c r="E78" s="50"/>
      <c r="F78" s="50"/>
      <c r="G78" s="50"/>
      <c r="H78" s="50"/>
      <c r="I78" s="50"/>
      <c r="J78" s="50"/>
    </row>
    <row r="79" spans="1:10" x14ac:dyDescent="0.2">
      <c r="A79" s="52" t="s">
        <v>326</v>
      </c>
      <c r="B79" s="50"/>
      <c r="C79" s="50"/>
      <c r="D79" s="50"/>
      <c r="E79" s="50"/>
      <c r="F79" s="50"/>
      <c r="G79" s="50"/>
      <c r="H79" s="50"/>
      <c r="I79" s="50"/>
      <c r="J79" s="50"/>
    </row>
    <row r="80" spans="1:10" x14ac:dyDescent="0.2">
      <c r="A80" s="52" t="s">
        <v>327</v>
      </c>
      <c r="B80" s="50"/>
      <c r="C80" s="50"/>
      <c r="D80" s="50"/>
      <c r="E80" s="50"/>
      <c r="F80" s="50"/>
      <c r="G80" s="50"/>
      <c r="H80" s="50"/>
      <c r="I80" s="50"/>
      <c r="J80" s="50"/>
    </row>
    <row r="81" spans="1:10" x14ac:dyDescent="0.2">
      <c r="A81" s="52" t="s">
        <v>328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">
      <c r="A82" s="52" t="s">
        <v>329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x14ac:dyDescent="0.2">
      <c r="A83" s="53" t="s">
        <v>330</v>
      </c>
      <c r="B83" s="50"/>
      <c r="C83" s="50"/>
      <c r="D83" s="50"/>
      <c r="E83" s="50"/>
      <c r="F83" s="50"/>
      <c r="G83" s="50"/>
      <c r="H83" s="50"/>
      <c r="I83" s="50"/>
      <c r="J83" s="50"/>
    </row>
    <row r="84" spans="1:10" x14ac:dyDescent="0.2">
      <c r="A84" s="49" t="s">
        <v>331</v>
      </c>
      <c r="B84" s="50"/>
      <c r="C84" s="50"/>
      <c r="D84" s="50"/>
      <c r="E84" s="50"/>
      <c r="F84" s="50"/>
      <c r="G84" s="50"/>
      <c r="H84" s="50"/>
      <c r="I84" s="50"/>
      <c r="J84" s="50"/>
    </row>
    <row r="85" spans="1:10" x14ac:dyDescent="0.2">
      <c r="A85" s="49" t="s">
        <v>332</v>
      </c>
      <c r="B85" s="50"/>
      <c r="C85" s="50"/>
      <c r="D85" s="50"/>
      <c r="E85" s="50"/>
      <c r="F85" s="50"/>
      <c r="G85" s="50"/>
      <c r="H85" s="50"/>
      <c r="I85" s="50"/>
      <c r="J85" s="50"/>
    </row>
    <row r="86" spans="1:10" x14ac:dyDescent="0.2">
      <c r="A86" s="49" t="s">
        <v>333</v>
      </c>
      <c r="B86" s="50"/>
      <c r="C86" s="50"/>
      <c r="D86" s="50"/>
      <c r="E86" s="50"/>
      <c r="F86" s="50"/>
      <c r="G86" s="50"/>
      <c r="H86" s="50"/>
      <c r="I86" s="50"/>
      <c r="J86" s="50"/>
    </row>
    <row r="87" spans="1:10" x14ac:dyDescent="0.2">
      <c r="A87" s="49" t="s">
        <v>334</v>
      </c>
      <c r="B87" s="50"/>
      <c r="C87" s="50"/>
      <c r="D87" s="50"/>
      <c r="E87" s="50"/>
      <c r="F87" s="50"/>
      <c r="G87" s="50"/>
      <c r="H87" s="50"/>
      <c r="I87" s="50"/>
      <c r="J87" s="50"/>
    </row>
    <row r="89" spans="1:10" x14ac:dyDescent="0.2">
      <c r="A89" s="37" t="s">
        <v>335</v>
      </c>
      <c r="B89" s="37" t="s">
        <v>303</v>
      </c>
      <c r="C89" s="37" t="s">
        <v>304</v>
      </c>
      <c r="D89" s="37" t="s">
        <v>305</v>
      </c>
      <c r="E89" s="37" t="s">
        <v>2</v>
      </c>
      <c r="F89" s="37" t="s">
        <v>336</v>
      </c>
      <c r="G89" s="37" t="s">
        <v>306</v>
      </c>
      <c r="H89" s="37" t="s">
        <v>337</v>
      </c>
    </row>
    <row r="90" spans="1:10" x14ac:dyDescent="0.2">
      <c r="A90" s="49" t="s">
        <v>338</v>
      </c>
      <c r="B90" s="50">
        <v>161345</v>
      </c>
      <c r="C90" s="50">
        <v>0</v>
      </c>
      <c r="D90" s="50" t="s">
        <v>429</v>
      </c>
      <c r="E90" s="50">
        <v>600</v>
      </c>
      <c r="F90" s="50">
        <v>73.170731707317074</v>
      </c>
      <c r="G90" s="50">
        <v>1</v>
      </c>
      <c r="H90" s="50" t="s">
        <v>338</v>
      </c>
      <c r="I90" s="37" t="str">
        <f t="shared" ref="I90:I109" si="0">D90</f>
        <v>Zuwendungen aus Landesmitteln</v>
      </c>
    </row>
    <row r="91" spans="1:10" x14ac:dyDescent="0.2">
      <c r="A91" s="49" t="s">
        <v>271</v>
      </c>
      <c r="B91" s="50">
        <v>161345</v>
      </c>
      <c r="C91" s="50">
        <v>0</v>
      </c>
      <c r="D91" s="50" t="s">
        <v>686</v>
      </c>
      <c r="E91" s="50">
        <v>220</v>
      </c>
      <c r="F91" s="50">
        <v>26.829268292682926</v>
      </c>
      <c r="G91" s="50">
        <v>2</v>
      </c>
      <c r="H91" s="50" t="s">
        <v>341</v>
      </c>
      <c r="I91" s="37" t="str">
        <f t="shared" si="0"/>
        <v>Eigenanteil der Familie/Drittmittel</v>
      </c>
    </row>
    <row r="92" spans="1:10" x14ac:dyDescent="0.2">
      <c r="A92" s="49" t="s">
        <v>265</v>
      </c>
      <c r="B92" s="50"/>
      <c r="C92" s="50"/>
      <c r="D92" s="50"/>
      <c r="E92" s="50"/>
      <c r="F92" s="50"/>
      <c r="G92" s="50"/>
      <c r="H92" s="50"/>
      <c r="I92" s="37">
        <f t="shared" si="0"/>
        <v>0</v>
      </c>
    </row>
    <row r="93" spans="1:10" x14ac:dyDescent="0.2">
      <c r="A93" s="49" t="s">
        <v>339</v>
      </c>
      <c r="B93" s="50"/>
      <c r="C93" s="50"/>
      <c r="D93" s="50"/>
      <c r="E93" s="50"/>
      <c r="F93" s="50"/>
      <c r="G93" s="50"/>
      <c r="H93" s="50"/>
      <c r="I93" s="37">
        <f t="shared" si="0"/>
        <v>0</v>
      </c>
    </row>
    <row r="94" spans="1:10" x14ac:dyDescent="0.2">
      <c r="A94" s="49" t="s">
        <v>340</v>
      </c>
      <c r="B94" s="50"/>
      <c r="C94" s="50"/>
      <c r="D94" s="50"/>
      <c r="E94" s="50"/>
      <c r="F94" s="50"/>
      <c r="G94" s="50"/>
      <c r="H94" s="50"/>
      <c r="I94" s="37">
        <f t="shared" si="0"/>
        <v>0</v>
      </c>
    </row>
    <row r="95" spans="1:10" x14ac:dyDescent="0.2">
      <c r="A95" s="49" t="s">
        <v>268</v>
      </c>
      <c r="B95" s="50"/>
      <c r="C95" s="50"/>
      <c r="D95" s="50"/>
      <c r="E95" s="50"/>
      <c r="F95" s="50"/>
      <c r="G95" s="50"/>
      <c r="H95" s="50"/>
      <c r="I95" s="37">
        <f t="shared" si="0"/>
        <v>0</v>
      </c>
    </row>
    <row r="96" spans="1:10" x14ac:dyDescent="0.2">
      <c r="A96" s="49" t="s">
        <v>341</v>
      </c>
      <c r="B96" s="50"/>
      <c r="C96" s="50"/>
      <c r="D96" s="50"/>
      <c r="E96" s="50"/>
      <c r="F96" s="50"/>
      <c r="G96" s="50"/>
      <c r="H96" s="50"/>
      <c r="I96" s="37">
        <f t="shared" si="0"/>
        <v>0</v>
      </c>
    </row>
    <row r="97" spans="1:13" x14ac:dyDescent="0.2">
      <c r="A97" s="49" t="s">
        <v>342</v>
      </c>
      <c r="B97" s="50"/>
      <c r="C97" s="50"/>
      <c r="D97" s="50"/>
      <c r="E97" s="50"/>
      <c r="F97" s="50"/>
      <c r="G97" s="50"/>
      <c r="H97" s="50"/>
      <c r="I97" s="37">
        <f t="shared" si="0"/>
        <v>0</v>
      </c>
    </row>
    <row r="98" spans="1:13" x14ac:dyDescent="0.2">
      <c r="A98" s="49" t="s">
        <v>343</v>
      </c>
      <c r="B98" s="50"/>
      <c r="C98" s="50"/>
      <c r="D98" s="50"/>
      <c r="E98" s="50"/>
      <c r="F98" s="50"/>
      <c r="G98" s="50"/>
      <c r="H98" s="50"/>
      <c r="I98" s="37">
        <f t="shared" si="0"/>
        <v>0</v>
      </c>
    </row>
    <row r="99" spans="1:13" x14ac:dyDescent="0.2">
      <c r="A99" s="49" t="s">
        <v>344</v>
      </c>
      <c r="B99" s="50"/>
      <c r="C99" s="50"/>
      <c r="D99" s="50"/>
      <c r="E99" s="50"/>
      <c r="F99" s="50"/>
      <c r="G99" s="50"/>
      <c r="H99" s="50"/>
      <c r="I99" s="37">
        <f t="shared" si="0"/>
        <v>0</v>
      </c>
    </row>
    <row r="100" spans="1:13" x14ac:dyDescent="0.2">
      <c r="A100" s="49" t="s">
        <v>345</v>
      </c>
      <c r="B100" s="50"/>
      <c r="C100" s="50"/>
      <c r="D100" s="50"/>
      <c r="E100" s="50"/>
      <c r="F100" s="50"/>
      <c r="G100" s="50"/>
      <c r="H100" s="50"/>
      <c r="I100" s="37">
        <f t="shared" si="0"/>
        <v>0</v>
      </c>
    </row>
    <row r="101" spans="1:13" x14ac:dyDescent="0.2">
      <c r="A101" s="49" t="s">
        <v>346</v>
      </c>
      <c r="B101" s="50"/>
      <c r="C101" s="50"/>
      <c r="D101" s="50"/>
      <c r="E101" s="50"/>
      <c r="F101" s="50"/>
      <c r="G101" s="50"/>
      <c r="H101" s="50"/>
      <c r="I101" s="37">
        <f t="shared" si="0"/>
        <v>0</v>
      </c>
    </row>
    <row r="102" spans="1:13" x14ac:dyDescent="0.2">
      <c r="A102" s="49" t="s">
        <v>347</v>
      </c>
      <c r="B102" s="50"/>
      <c r="C102" s="50"/>
      <c r="D102" s="50"/>
      <c r="E102" s="50"/>
      <c r="F102" s="50"/>
      <c r="G102" s="50"/>
      <c r="H102" s="50"/>
      <c r="I102" s="37">
        <f t="shared" si="0"/>
        <v>0</v>
      </c>
    </row>
    <row r="103" spans="1:13" x14ac:dyDescent="0.2">
      <c r="A103" s="49" t="s">
        <v>348</v>
      </c>
      <c r="B103" s="50"/>
      <c r="C103" s="50"/>
      <c r="D103" s="50"/>
      <c r="E103" s="50"/>
      <c r="F103" s="50"/>
      <c r="G103" s="50"/>
      <c r="H103" s="50"/>
      <c r="I103" s="37">
        <f t="shared" si="0"/>
        <v>0</v>
      </c>
    </row>
    <row r="104" spans="1:13" x14ac:dyDescent="0.2">
      <c r="A104" s="49" t="s">
        <v>267</v>
      </c>
      <c r="B104" s="50"/>
      <c r="C104" s="50"/>
      <c r="D104" s="50"/>
      <c r="E104" s="50"/>
      <c r="F104" s="50"/>
      <c r="G104" s="50"/>
      <c r="H104" s="50"/>
      <c r="I104" s="37">
        <f t="shared" si="0"/>
        <v>0</v>
      </c>
    </row>
    <row r="105" spans="1:13" x14ac:dyDescent="0.2">
      <c r="A105" s="49" t="s">
        <v>266</v>
      </c>
      <c r="B105" s="50"/>
      <c r="C105" s="50"/>
      <c r="D105" s="50"/>
      <c r="E105" s="50"/>
      <c r="F105" s="50"/>
      <c r="G105" s="50"/>
      <c r="H105" s="50"/>
      <c r="I105" s="37">
        <f t="shared" si="0"/>
        <v>0</v>
      </c>
    </row>
    <row r="106" spans="1:13" x14ac:dyDescent="0.2">
      <c r="A106" s="49" t="s">
        <v>349</v>
      </c>
      <c r="B106" s="50"/>
      <c r="C106" s="50"/>
      <c r="D106" s="50"/>
      <c r="E106" s="50"/>
      <c r="F106" s="50"/>
      <c r="G106" s="50"/>
      <c r="H106" s="50"/>
      <c r="I106" s="37">
        <f t="shared" si="0"/>
        <v>0</v>
      </c>
    </row>
    <row r="107" spans="1:13" x14ac:dyDescent="0.2">
      <c r="A107" s="49" t="s">
        <v>350</v>
      </c>
      <c r="B107" s="50"/>
      <c r="C107" s="50"/>
      <c r="D107" s="50"/>
      <c r="E107" s="50"/>
      <c r="F107" s="50"/>
      <c r="G107" s="50"/>
      <c r="H107" s="50"/>
      <c r="I107" s="37">
        <f t="shared" si="0"/>
        <v>0</v>
      </c>
    </row>
    <row r="108" spans="1:13" x14ac:dyDescent="0.2">
      <c r="A108" s="49" t="s">
        <v>351</v>
      </c>
      <c r="B108" s="50"/>
      <c r="C108" s="50"/>
      <c r="D108" s="50"/>
      <c r="E108" s="50"/>
      <c r="F108" s="50"/>
      <c r="G108" s="50"/>
      <c r="H108" s="50"/>
      <c r="I108" s="37">
        <f t="shared" si="0"/>
        <v>0</v>
      </c>
    </row>
    <row r="109" spans="1:13" x14ac:dyDescent="0.2">
      <c r="A109" s="49" t="s">
        <v>352</v>
      </c>
      <c r="B109" s="50"/>
      <c r="C109" s="50"/>
      <c r="D109" s="50"/>
      <c r="E109" s="50"/>
      <c r="F109" s="50"/>
      <c r="G109" s="50"/>
      <c r="H109" s="50"/>
      <c r="I109" s="37">
        <f t="shared" si="0"/>
        <v>0</v>
      </c>
    </row>
    <row r="111" spans="1:13" ht="15" x14ac:dyDescent="0.25">
      <c r="B111" s="54" t="s">
        <v>70</v>
      </c>
      <c r="C111" s="54" t="s">
        <v>353</v>
      </c>
      <c r="D111" s="54" t="s">
        <v>303</v>
      </c>
      <c r="E111" s="54" t="s">
        <v>304</v>
      </c>
      <c r="F111" s="54" t="s">
        <v>354</v>
      </c>
      <c r="G111" s="54" t="s">
        <v>355</v>
      </c>
      <c r="H111" s="54" t="s">
        <v>306</v>
      </c>
      <c r="I111" s="54" t="s">
        <v>356</v>
      </c>
      <c r="J111" s="54" t="s">
        <v>357</v>
      </c>
      <c r="K111" s="54" t="s">
        <v>358</v>
      </c>
      <c r="L111" s="54" t="s">
        <v>359</v>
      </c>
      <c r="M111" s="54" t="s">
        <v>360</v>
      </c>
    </row>
    <row r="112" spans="1:13" x14ac:dyDescent="0.2">
      <c r="A112" s="38" t="s">
        <v>218</v>
      </c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</row>
    <row r="117" spans="1:12" x14ac:dyDescent="0.2">
      <c r="A117" s="269" t="s">
        <v>580</v>
      </c>
      <c r="B117" s="269" t="s">
        <v>581</v>
      </c>
      <c r="C117" s="270"/>
      <c r="D117" s="427" t="s">
        <v>583</v>
      </c>
      <c r="E117" s="427"/>
      <c r="F117" s="427"/>
      <c r="G117" s="427"/>
      <c r="H117" s="427"/>
      <c r="I117" s="427"/>
      <c r="J117" s="427"/>
      <c r="K117" s="427"/>
      <c r="L117" s="427"/>
    </row>
    <row r="118" spans="1:12" ht="59.25" customHeight="1" x14ac:dyDescent="0.2">
      <c r="A118" s="271">
        <v>44728</v>
      </c>
      <c r="B118" s="426" t="s">
        <v>582</v>
      </c>
      <c r="C118" s="426"/>
      <c r="D118" s="426" t="s">
        <v>586</v>
      </c>
      <c r="E118" s="426"/>
      <c r="F118" s="426"/>
      <c r="G118" s="426"/>
      <c r="H118" s="426"/>
      <c r="I118" s="426"/>
      <c r="J118" s="426"/>
      <c r="K118" s="426"/>
      <c r="L118" s="426"/>
    </row>
    <row r="119" spans="1:12" ht="27" customHeight="1" x14ac:dyDescent="0.2">
      <c r="A119" s="271"/>
      <c r="B119" s="426" t="s">
        <v>584</v>
      </c>
      <c r="C119" s="426"/>
      <c r="D119" s="426" t="s">
        <v>585</v>
      </c>
      <c r="E119" s="426"/>
      <c r="F119" s="426"/>
      <c r="G119" s="426"/>
      <c r="H119" s="426"/>
      <c r="I119" s="426"/>
      <c r="J119" s="426"/>
      <c r="K119" s="426"/>
      <c r="L119" s="426"/>
    </row>
    <row r="120" spans="1:12" ht="28.5" customHeight="1" x14ac:dyDescent="0.2">
      <c r="A120" s="271">
        <v>44729</v>
      </c>
      <c r="B120" s="426" t="s">
        <v>587</v>
      </c>
      <c r="C120" s="426"/>
      <c r="D120" s="426" t="s">
        <v>588</v>
      </c>
      <c r="E120" s="426"/>
      <c r="F120" s="426"/>
      <c r="G120" s="426"/>
      <c r="H120" s="426"/>
      <c r="I120" s="426"/>
      <c r="J120" s="426"/>
      <c r="K120" s="426"/>
      <c r="L120" s="426"/>
    </row>
    <row r="121" spans="1:12" ht="66" customHeight="1" x14ac:dyDescent="0.2">
      <c r="A121" s="271">
        <v>44832</v>
      </c>
      <c r="B121" s="426" t="s">
        <v>589</v>
      </c>
      <c r="C121" s="426"/>
      <c r="D121" s="426" t="s">
        <v>590</v>
      </c>
      <c r="E121" s="426"/>
      <c r="F121" s="426"/>
      <c r="G121" s="426"/>
      <c r="H121" s="426"/>
      <c r="I121" s="426"/>
      <c r="J121" s="426"/>
      <c r="K121" s="426"/>
      <c r="L121" s="426"/>
    </row>
    <row r="122" spans="1:12" x14ac:dyDescent="0.2">
      <c r="A122" s="271">
        <v>44833</v>
      </c>
      <c r="B122" s="426" t="s">
        <v>591</v>
      </c>
      <c r="C122" s="426"/>
      <c r="D122" s="426" t="s">
        <v>592</v>
      </c>
      <c r="E122" s="426"/>
      <c r="F122" s="426"/>
      <c r="G122" s="426"/>
      <c r="H122" s="426"/>
      <c r="I122" s="426"/>
      <c r="J122" s="426"/>
      <c r="K122" s="426"/>
      <c r="L122" s="426"/>
    </row>
    <row r="123" spans="1:12" x14ac:dyDescent="0.2">
      <c r="A123" s="271">
        <v>44859</v>
      </c>
      <c r="B123" s="426" t="s">
        <v>593</v>
      </c>
      <c r="C123" s="426"/>
      <c r="D123" s="426" t="s">
        <v>594</v>
      </c>
      <c r="E123" s="426"/>
      <c r="F123" s="426"/>
      <c r="G123" s="426"/>
      <c r="H123" s="426"/>
      <c r="I123" s="426"/>
      <c r="J123" s="426"/>
      <c r="K123" s="426"/>
      <c r="L123" s="426"/>
    </row>
    <row r="124" spans="1:12" x14ac:dyDescent="0.2">
      <c r="A124" s="271">
        <v>44890</v>
      </c>
      <c r="B124" s="426" t="s">
        <v>595</v>
      </c>
      <c r="C124" s="426"/>
      <c r="D124" s="426" t="s">
        <v>596</v>
      </c>
      <c r="E124" s="426"/>
      <c r="F124" s="426"/>
      <c r="G124" s="426"/>
      <c r="H124" s="426"/>
      <c r="I124" s="426"/>
      <c r="J124" s="426"/>
      <c r="K124" s="426"/>
      <c r="L124" s="426"/>
    </row>
    <row r="125" spans="1:12" x14ac:dyDescent="0.2">
      <c r="A125" s="271">
        <v>44893</v>
      </c>
      <c r="B125" s="426" t="s">
        <v>597</v>
      </c>
      <c r="C125" s="426"/>
      <c r="D125" s="426"/>
      <c r="E125" s="426"/>
      <c r="F125" s="426"/>
      <c r="G125" s="426"/>
      <c r="H125" s="426"/>
      <c r="I125" s="426"/>
      <c r="J125" s="426"/>
      <c r="K125" s="426"/>
      <c r="L125" s="426"/>
    </row>
    <row r="126" spans="1:12" x14ac:dyDescent="0.2">
      <c r="A126" s="271">
        <v>44895</v>
      </c>
      <c r="B126" s="426" t="s">
        <v>598</v>
      </c>
      <c r="C126" s="426"/>
      <c r="D126" s="426" t="s">
        <v>599</v>
      </c>
      <c r="E126" s="426"/>
      <c r="F126" s="426"/>
      <c r="G126" s="426"/>
      <c r="H126" s="426"/>
      <c r="I126" s="426"/>
      <c r="J126" s="426"/>
      <c r="K126" s="426"/>
      <c r="L126" s="426"/>
    </row>
    <row r="127" spans="1:12" x14ac:dyDescent="0.2">
      <c r="A127" s="271">
        <v>44932</v>
      </c>
      <c r="B127" s="426" t="s">
        <v>600</v>
      </c>
      <c r="C127" s="426"/>
      <c r="D127" s="426" t="s">
        <v>601</v>
      </c>
      <c r="E127" s="426"/>
      <c r="F127" s="426"/>
      <c r="G127" s="426"/>
      <c r="H127" s="426"/>
      <c r="I127" s="426"/>
      <c r="J127" s="426"/>
      <c r="K127" s="426"/>
      <c r="L127" s="426"/>
    </row>
    <row r="128" spans="1:12" x14ac:dyDescent="0.2">
      <c r="A128" s="271">
        <v>45028</v>
      </c>
      <c r="B128" s="426" t="s">
        <v>631</v>
      </c>
      <c r="C128" s="426"/>
      <c r="D128" s="426" t="s">
        <v>632</v>
      </c>
      <c r="E128" s="426"/>
      <c r="F128" s="426"/>
      <c r="G128" s="426"/>
      <c r="H128" s="426"/>
      <c r="I128" s="426"/>
      <c r="J128" s="426"/>
      <c r="K128" s="426"/>
      <c r="L128" s="426"/>
    </row>
    <row r="129" spans="1:12" x14ac:dyDescent="0.2">
      <c r="A129" s="271">
        <v>45036</v>
      </c>
      <c r="B129" s="426" t="s">
        <v>598</v>
      </c>
      <c r="C129" s="426"/>
      <c r="D129" s="426" t="s">
        <v>637</v>
      </c>
      <c r="E129" s="426"/>
      <c r="F129" s="426"/>
      <c r="G129" s="426"/>
      <c r="H129" s="426"/>
      <c r="I129" s="426"/>
      <c r="J129" s="426"/>
      <c r="K129" s="426"/>
      <c r="L129" s="426"/>
    </row>
    <row r="130" spans="1:12" x14ac:dyDescent="0.2">
      <c r="A130" s="271">
        <v>45042</v>
      </c>
      <c r="B130" s="426" t="s">
        <v>638</v>
      </c>
      <c r="C130" s="426"/>
      <c r="D130" s="426" t="s">
        <v>639</v>
      </c>
      <c r="E130" s="426"/>
      <c r="F130" s="426"/>
      <c r="G130" s="426"/>
      <c r="H130" s="426"/>
      <c r="I130" s="426"/>
      <c r="J130" s="426"/>
      <c r="K130" s="426"/>
      <c r="L130" s="426"/>
    </row>
    <row r="131" spans="1:12" x14ac:dyDescent="0.2">
      <c r="A131" s="271">
        <v>45048</v>
      </c>
      <c r="B131" s="426" t="s">
        <v>638</v>
      </c>
      <c r="C131" s="426"/>
      <c r="D131" s="426" t="s">
        <v>640</v>
      </c>
      <c r="E131" s="426"/>
      <c r="F131" s="426"/>
      <c r="G131" s="426"/>
      <c r="H131" s="426"/>
      <c r="I131" s="426"/>
      <c r="J131" s="426"/>
      <c r="K131" s="426"/>
      <c r="L131" s="426"/>
    </row>
    <row r="132" spans="1:12" x14ac:dyDescent="0.2">
      <c r="A132" s="271">
        <v>45118</v>
      </c>
      <c r="B132" s="426" t="s">
        <v>638</v>
      </c>
      <c r="C132" s="426"/>
      <c r="D132" s="426" t="s">
        <v>641</v>
      </c>
      <c r="E132" s="426"/>
      <c r="F132" s="426"/>
      <c r="G132" s="426"/>
      <c r="H132" s="426"/>
      <c r="I132" s="426"/>
      <c r="J132" s="426"/>
      <c r="K132" s="426"/>
      <c r="L132" s="426"/>
    </row>
    <row r="133" spans="1:12" x14ac:dyDescent="0.2">
      <c r="A133" s="271">
        <v>45247</v>
      </c>
      <c r="B133" s="426" t="s">
        <v>593</v>
      </c>
      <c r="C133" s="426"/>
      <c r="D133" s="426" t="s">
        <v>642</v>
      </c>
      <c r="E133" s="426"/>
      <c r="F133" s="426"/>
      <c r="G133" s="426"/>
      <c r="H133" s="426"/>
      <c r="I133" s="426"/>
      <c r="J133" s="426"/>
      <c r="K133" s="426"/>
      <c r="L133" s="426"/>
    </row>
    <row r="134" spans="1:12" x14ac:dyDescent="0.2">
      <c r="A134" s="271">
        <v>45133</v>
      </c>
      <c r="B134" s="426" t="s">
        <v>638</v>
      </c>
      <c r="C134" s="426"/>
      <c r="D134" s="426" t="s">
        <v>643</v>
      </c>
      <c r="E134" s="426"/>
      <c r="F134" s="426"/>
      <c r="G134" s="426"/>
      <c r="H134" s="426"/>
      <c r="I134" s="426"/>
      <c r="J134" s="426"/>
      <c r="K134" s="426"/>
      <c r="L134" s="426"/>
    </row>
    <row r="135" spans="1:12" x14ac:dyDescent="0.2">
      <c r="A135" s="271">
        <v>45135</v>
      </c>
      <c r="B135" s="426" t="s">
        <v>515</v>
      </c>
      <c r="C135" s="426"/>
      <c r="D135" s="426" t="s">
        <v>644</v>
      </c>
      <c r="E135" s="426"/>
      <c r="F135" s="426"/>
      <c r="G135" s="426"/>
      <c r="H135" s="426"/>
      <c r="I135" s="426"/>
      <c r="J135" s="426"/>
      <c r="K135" s="426"/>
      <c r="L135" s="426"/>
    </row>
    <row r="136" spans="1:12" x14ac:dyDescent="0.2">
      <c r="A136" s="271">
        <v>45170</v>
      </c>
      <c r="B136" s="426" t="s">
        <v>598</v>
      </c>
      <c r="C136" s="426"/>
      <c r="D136" s="426" t="s">
        <v>645</v>
      </c>
      <c r="E136" s="426"/>
      <c r="F136" s="426"/>
      <c r="G136" s="426"/>
      <c r="H136" s="426"/>
      <c r="I136" s="426"/>
      <c r="J136" s="426"/>
      <c r="K136" s="426"/>
      <c r="L136" s="426"/>
    </row>
    <row r="137" spans="1:12" x14ac:dyDescent="0.2">
      <c r="A137" s="271">
        <v>45208</v>
      </c>
      <c r="B137" s="426"/>
      <c r="C137" s="426"/>
      <c r="D137" s="426" t="s">
        <v>646</v>
      </c>
      <c r="E137" s="426"/>
      <c r="F137" s="426"/>
      <c r="G137" s="426"/>
      <c r="H137" s="426"/>
      <c r="I137" s="426"/>
      <c r="J137" s="426"/>
      <c r="K137" s="426"/>
      <c r="L137" s="426"/>
    </row>
    <row r="138" spans="1:12" x14ac:dyDescent="0.2">
      <c r="A138" s="271">
        <v>45301</v>
      </c>
      <c r="B138" s="426" t="s">
        <v>593</v>
      </c>
      <c r="C138" s="426"/>
      <c r="D138" s="426" t="s">
        <v>647</v>
      </c>
      <c r="E138" s="426"/>
      <c r="F138" s="426"/>
      <c r="G138" s="426"/>
      <c r="H138" s="426"/>
      <c r="I138" s="426"/>
      <c r="J138" s="426"/>
      <c r="K138" s="426"/>
      <c r="L138" s="426"/>
    </row>
    <row r="139" spans="1:12" x14ac:dyDescent="0.2">
      <c r="A139" s="271">
        <v>45482</v>
      </c>
      <c r="B139" s="426" t="s">
        <v>648</v>
      </c>
      <c r="C139" s="426"/>
      <c r="D139" s="426" t="s">
        <v>649</v>
      </c>
      <c r="E139" s="426"/>
      <c r="F139" s="426"/>
      <c r="G139" s="426"/>
      <c r="H139" s="426"/>
      <c r="I139" s="426"/>
      <c r="J139" s="426"/>
      <c r="K139" s="426"/>
      <c r="L139" s="426"/>
    </row>
    <row r="140" spans="1:12" x14ac:dyDescent="0.2">
      <c r="A140" s="271">
        <v>45497</v>
      </c>
      <c r="B140" s="426" t="s">
        <v>598</v>
      </c>
      <c r="C140" s="426"/>
      <c r="D140" s="426" t="s">
        <v>650</v>
      </c>
      <c r="E140" s="426"/>
      <c r="F140" s="426"/>
      <c r="G140" s="426"/>
      <c r="H140" s="426"/>
      <c r="I140" s="426"/>
      <c r="J140" s="426"/>
      <c r="K140" s="426"/>
      <c r="L140" s="426"/>
    </row>
    <row r="141" spans="1:12" x14ac:dyDescent="0.2">
      <c r="A141" s="271">
        <v>45539</v>
      </c>
      <c r="B141" s="426" t="s">
        <v>598</v>
      </c>
      <c r="C141" s="426"/>
      <c r="D141" s="426" t="s">
        <v>651</v>
      </c>
      <c r="E141" s="426"/>
      <c r="F141" s="426"/>
      <c r="G141" s="426"/>
      <c r="H141" s="426"/>
      <c r="I141" s="426"/>
      <c r="J141" s="426"/>
      <c r="K141" s="426"/>
      <c r="L141" s="426"/>
    </row>
    <row r="142" spans="1:12" x14ac:dyDescent="0.2">
      <c r="A142" s="271">
        <v>45544</v>
      </c>
      <c r="B142" s="426" t="s">
        <v>593</v>
      </c>
      <c r="C142" s="426"/>
      <c r="D142" s="426" t="s">
        <v>652</v>
      </c>
      <c r="E142" s="426"/>
      <c r="F142" s="426"/>
      <c r="G142" s="426"/>
      <c r="H142" s="426"/>
      <c r="I142" s="426"/>
      <c r="J142" s="426"/>
      <c r="K142" s="426"/>
      <c r="L142" s="426"/>
    </row>
    <row r="143" spans="1:12" x14ac:dyDescent="0.2">
      <c r="A143" s="271">
        <v>45544</v>
      </c>
      <c r="B143" s="426" t="s">
        <v>593</v>
      </c>
      <c r="C143" s="426"/>
      <c r="D143" s="426" t="s">
        <v>653</v>
      </c>
      <c r="E143" s="426"/>
      <c r="F143" s="426"/>
      <c r="G143" s="426"/>
      <c r="H143" s="426"/>
      <c r="I143" s="426"/>
      <c r="J143" s="426"/>
      <c r="K143" s="426"/>
      <c r="L143" s="426"/>
    </row>
    <row r="144" spans="1:12" x14ac:dyDescent="0.2">
      <c r="A144" s="271">
        <v>45553</v>
      </c>
      <c r="B144" s="426" t="s">
        <v>593</v>
      </c>
      <c r="C144" s="426"/>
      <c r="D144" s="426" t="s">
        <v>654</v>
      </c>
      <c r="E144" s="426"/>
      <c r="F144" s="426"/>
      <c r="G144" s="426"/>
      <c r="H144" s="426"/>
      <c r="I144" s="426"/>
      <c r="J144" s="426"/>
      <c r="K144" s="426"/>
      <c r="L144" s="426"/>
    </row>
    <row r="145" spans="1:12" x14ac:dyDescent="0.2">
      <c r="A145" s="271">
        <v>45572</v>
      </c>
      <c r="B145" s="426" t="s">
        <v>655</v>
      </c>
      <c r="C145" s="426"/>
      <c r="D145" s="426" t="s">
        <v>656</v>
      </c>
      <c r="E145" s="426"/>
      <c r="F145" s="426"/>
      <c r="G145" s="426"/>
      <c r="H145" s="426"/>
      <c r="I145" s="426"/>
      <c r="J145" s="426"/>
      <c r="K145" s="426"/>
      <c r="L145" s="426"/>
    </row>
    <row r="146" spans="1:12" x14ac:dyDescent="0.2">
      <c r="A146" s="271">
        <v>45583</v>
      </c>
      <c r="B146" s="426" t="s">
        <v>593</v>
      </c>
      <c r="C146" s="426"/>
      <c r="D146" s="426" t="s">
        <v>657</v>
      </c>
      <c r="E146" s="426"/>
      <c r="F146" s="426"/>
      <c r="G146" s="426"/>
      <c r="H146" s="426"/>
      <c r="I146" s="426"/>
      <c r="J146" s="426"/>
      <c r="K146" s="426"/>
      <c r="L146" s="426"/>
    </row>
    <row r="147" spans="1:12" x14ac:dyDescent="0.2">
      <c r="A147" s="271">
        <v>45602</v>
      </c>
      <c r="B147" s="426" t="s">
        <v>658</v>
      </c>
      <c r="C147" s="426"/>
      <c r="D147" s="426" t="s">
        <v>659</v>
      </c>
      <c r="E147" s="426"/>
      <c r="F147" s="426"/>
      <c r="G147" s="426"/>
      <c r="H147" s="426"/>
      <c r="I147" s="426"/>
      <c r="J147" s="426"/>
      <c r="K147" s="426"/>
      <c r="L147" s="426"/>
    </row>
    <row r="148" spans="1:12" x14ac:dyDescent="0.2">
      <c r="A148" s="271"/>
      <c r="B148" s="426"/>
      <c r="C148" s="426"/>
      <c r="D148" s="426"/>
      <c r="E148" s="426"/>
      <c r="F148" s="426"/>
      <c r="G148" s="426"/>
      <c r="H148" s="426"/>
      <c r="I148" s="426"/>
      <c r="J148" s="426"/>
      <c r="K148" s="426"/>
      <c r="L148" s="426"/>
    </row>
    <row r="149" spans="1:12" x14ac:dyDescent="0.2">
      <c r="A149" s="271"/>
    </row>
  </sheetData>
  <sheetProtection sort="0" autoFilter="0"/>
  <mergeCells count="63">
    <mergeCell ref="B135:C135"/>
    <mergeCell ref="B136:C136"/>
    <mergeCell ref="B137:C137"/>
    <mergeCell ref="B126:C126"/>
    <mergeCell ref="B127:C127"/>
    <mergeCell ref="B128:C128"/>
    <mergeCell ref="B129:C129"/>
    <mergeCell ref="B130:C130"/>
    <mergeCell ref="B131:C131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D118:L118"/>
    <mergeCell ref="D122:L122"/>
    <mergeCell ref="D123:L123"/>
    <mergeCell ref="D124:L124"/>
    <mergeCell ref="D125:L125"/>
    <mergeCell ref="D136:L136"/>
    <mergeCell ref="B122:C122"/>
    <mergeCell ref="B123:C123"/>
    <mergeCell ref="B124:C124"/>
    <mergeCell ref="B125:C125"/>
    <mergeCell ref="D126:L126"/>
    <mergeCell ref="D127:L127"/>
    <mergeCell ref="B132:C132"/>
    <mergeCell ref="B133:C133"/>
    <mergeCell ref="B134:C134"/>
    <mergeCell ref="D117:L117"/>
    <mergeCell ref="B119:C119"/>
    <mergeCell ref="D119:L119"/>
    <mergeCell ref="D120:L120"/>
    <mergeCell ref="D121:L121"/>
    <mergeCell ref="B118:C118"/>
    <mergeCell ref="B120:C120"/>
    <mergeCell ref="B121:C121"/>
    <mergeCell ref="D128:L128"/>
    <mergeCell ref="D129:L129"/>
    <mergeCell ref="D130:L130"/>
    <mergeCell ref="D131:L131"/>
    <mergeCell ref="D144:L144"/>
    <mergeCell ref="D132:L132"/>
    <mergeCell ref="D133:L133"/>
    <mergeCell ref="D134:L134"/>
    <mergeCell ref="D135:L135"/>
    <mergeCell ref="D137:L137"/>
    <mergeCell ref="D138:L138"/>
    <mergeCell ref="D139:L139"/>
    <mergeCell ref="D148:L148"/>
    <mergeCell ref="D140:L140"/>
    <mergeCell ref="D141:L141"/>
    <mergeCell ref="D142:L142"/>
    <mergeCell ref="D143:L143"/>
    <mergeCell ref="D145:L145"/>
    <mergeCell ref="D146:L146"/>
    <mergeCell ref="D147:L147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E448"/>
  <sheetViews>
    <sheetView topLeftCell="A215" workbookViewId="0">
      <selection activeCell="C5" sqref="C5"/>
    </sheetView>
  </sheetViews>
  <sheetFormatPr baseColWidth="10" defaultColWidth="11.42578125" defaultRowHeight="12.75" x14ac:dyDescent="0.2"/>
  <cols>
    <col min="1" max="1" width="10.7109375" style="37" customWidth="1"/>
    <col min="2" max="2" width="22.85546875" style="37" customWidth="1"/>
    <col min="3" max="3" width="11.42578125" style="37"/>
    <col min="4" max="4" width="14.5703125" style="37" bestFit="1" customWidth="1"/>
    <col min="5" max="16384" width="11.42578125" style="37"/>
  </cols>
  <sheetData>
    <row r="1" spans="1:5" ht="15" x14ac:dyDescent="0.25">
      <c r="A1" s="173" t="s">
        <v>68</v>
      </c>
      <c r="B1" s="172"/>
      <c r="C1" s="172"/>
      <c r="D1" s="172"/>
      <c r="E1" s="172"/>
    </row>
    <row r="2" spans="1:5" ht="15" x14ac:dyDescent="0.25">
      <c r="A2" s="173" t="s">
        <v>69</v>
      </c>
      <c r="B2" s="173" t="s">
        <v>70</v>
      </c>
      <c r="C2" s="173" t="s">
        <v>71</v>
      </c>
      <c r="D2" s="173" t="s">
        <v>72</v>
      </c>
      <c r="E2" s="173" t="s">
        <v>73</v>
      </c>
    </row>
    <row r="3" spans="1:5" ht="15" x14ac:dyDescent="0.25">
      <c r="A3" s="173" t="s">
        <v>74</v>
      </c>
      <c r="B3" s="173" t="s">
        <v>74</v>
      </c>
      <c r="C3" s="172"/>
      <c r="D3" s="172"/>
      <c r="E3" s="172"/>
    </row>
    <row r="4" spans="1:5" ht="15" x14ac:dyDescent="0.25">
      <c r="A4" s="173" t="s">
        <v>74</v>
      </c>
      <c r="B4" s="174" t="s">
        <v>510</v>
      </c>
      <c r="C4" s="172"/>
      <c r="D4" s="172"/>
      <c r="E4" s="172"/>
    </row>
    <row r="5" spans="1:5" ht="15" x14ac:dyDescent="0.25">
      <c r="A5" s="173" t="s">
        <v>74</v>
      </c>
      <c r="B5" s="173" t="s">
        <v>75</v>
      </c>
      <c r="C5" s="172"/>
      <c r="D5" s="172"/>
      <c r="E5" s="172"/>
    </row>
    <row r="6" spans="1:5" ht="15" x14ac:dyDescent="0.25">
      <c r="A6" s="173" t="s">
        <v>74</v>
      </c>
      <c r="B6" s="173" t="s">
        <v>76</v>
      </c>
      <c r="C6" s="172"/>
      <c r="D6" s="172"/>
      <c r="E6" s="172"/>
    </row>
    <row r="7" spans="1:5" ht="15" x14ac:dyDescent="0.25">
      <c r="A7" s="173" t="s">
        <v>74</v>
      </c>
      <c r="B7" s="173" t="s">
        <v>77</v>
      </c>
      <c r="C7" s="172"/>
      <c r="D7" s="172"/>
      <c r="E7" s="172"/>
    </row>
    <row r="8" spans="1:5" ht="15" x14ac:dyDescent="0.25">
      <c r="A8" s="173" t="s">
        <v>74</v>
      </c>
      <c r="B8" s="173" t="s">
        <v>78</v>
      </c>
      <c r="C8" s="172"/>
      <c r="D8" s="172"/>
      <c r="E8" s="172"/>
    </row>
    <row r="9" spans="1:5" ht="15" x14ac:dyDescent="0.25">
      <c r="A9" s="173" t="s">
        <v>74</v>
      </c>
      <c r="B9" s="173" t="s">
        <v>79</v>
      </c>
      <c r="C9" s="172"/>
      <c r="D9" s="172"/>
      <c r="E9" s="172"/>
    </row>
    <row r="10" spans="1:5" ht="15" x14ac:dyDescent="0.25">
      <c r="A10" s="173" t="s">
        <v>80</v>
      </c>
      <c r="B10" s="173" t="s">
        <v>81</v>
      </c>
      <c r="C10" s="172"/>
      <c r="D10" s="172"/>
      <c r="E10" s="172"/>
    </row>
    <row r="11" spans="1:5" ht="15" x14ac:dyDescent="0.25">
      <c r="A11" s="173" t="s">
        <v>68</v>
      </c>
      <c r="B11" s="172"/>
      <c r="C11" s="172"/>
      <c r="D11" s="172"/>
      <c r="E11" s="172"/>
    </row>
    <row r="12" spans="1:5" ht="15" x14ac:dyDescent="0.25">
      <c r="A12" s="174" t="s">
        <v>69</v>
      </c>
      <c r="B12" s="173" t="s">
        <v>82</v>
      </c>
      <c r="C12" s="173" t="s">
        <v>71</v>
      </c>
      <c r="D12" s="173" t="s">
        <v>72</v>
      </c>
      <c r="E12" s="173" t="s">
        <v>83</v>
      </c>
    </row>
    <row r="13" spans="1:5" ht="15" x14ac:dyDescent="0.25">
      <c r="A13" s="173" t="s">
        <v>74</v>
      </c>
      <c r="B13" s="173" t="s">
        <v>74</v>
      </c>
      <c r="C13" s="172"/>
      <c r="D13" s="172"/>
      <c r="E13" s="172"/>
    </row>
    <row r="14" spans="1:5" ht="15" x14ac:dyDescent="0.25">
      <c r="A14" s="173" t="s">
        <v>74</v>
      </c>
      <c r="B14" s="175" t="s">
        <v>415</v>
      </c>
      <c r="C14" s="172"/>
      <c r="D14" s="172"/>
      <c r="E14" s="172"/>
    </row>
    <row r="15" spans="1:5" ht="15" x14ac:dyDescent="0.25">
      <c r="A15" s="173" t="s">
        <v>74</v>
      </c>
      <c r="B15" s="173" t="s">
        <v>75</v>
      </c>
      <c r="C15" s="172"/>
      <c r="D15" s="172"/>
      <c r="E15" s="172"/>
    </row>
    <row r="16" spans="1:5" ht="15" x14ac:dyDescent="0.25">
      <c r="A16" s="173" t="s">
        <v>74</v>
      </c>
      <c r="B16" s="173" t="s">
        <v>84</v>
      </c>
      <c r="C16" s="172"/>
      <c r="D16" s="172"/>
      <c r="E16" s="172"/>
    </row>
    <row r="17" spans="1:5" ht="15" x14ac:dyDescent="0.25">
      <c r="A17" s="173" t="s">
        <v>74</v>
      </c>
      <c r="B17" s="173" t="s">
        <v>77</v>
      </c>
      <c r="C17" s="172"/>
      <c r="D17" s="172"/>
      <c r="E17" s="172"/>
    </row>
    <row r="18" spans="1:5" ht="15" x14ac:dyDescent="0.25">
      <c r="A18" s="173" t="s">
        <v>74</v>
      </c>
      <c r="B18" s="173" t="s">
        <v>78</v>
      </c>
      <c r="C18" s="172"/>
      <c r="D18" s="172"/>
      <c r="E18" s="172"/>
    </row>
    <row r="19" spans="1:5" ht="15" x14ac:dyDescent="0.25">
      <c r="A19" s="173" t="s">
        <v>74</v>
      </c>
      <c r="B19" s="173" t="s">
        <v>79</v>
      </c>
      <c r="C19" s="172"/>
      <c r="D19" s="172"/>
      <c r="E19" s="172"/>
    </row>
    <row r="20" spans="1:5" ht="15" x14ac:dyDescent="0.25">
      <c r="A20" s="173" t="s">
        <v>80</v>
      </c>
      <c r="B20" s="173" t="s">
        <v>81</v>
      </c>
      <c r="C20" s="172"/>
      <c r="D20" s="172"/>
      <c r="E20" s="172"/>
    </row>
    <row r="21" spans="1:5" ht="15" x14ac:dyDescent="0.25">
      <c r="A21" s="173" t="s">
        <v>68</v>
      </c>
      <c r="B21" s="172"/>
      <c r="C21" s="172"/>
      <c r="D21" s="172"/>
      <c r="E21" s="172"/>
    </row>
    <row r="22" spans="1:5" ht="15" x14ac:dyDescent="0.25">
      <c r="A22" s="173" t="s">
        <v>69</v>
      </c>
      <c r="B22" s="173" t="s">
        <v>85</v>
      </c>
      <c r="C22" s="173" t="s">
        <v>71</v>
      </c>
      <c r="D22" s="173" t="s">
        <v>72</v>
      </c>
      <c r="E22" s="173" t="s">
        <v>86</v>
      </c>
    </row>
    <row r="23" spans="1:5" ht="15" x14ac:dyDescent="0.25">
      <c r="A23" s="173" t="s">
        <v>74</v>
      </c>
      <c r="B23" s="173" t="s">
        <v>74</v>
      </c>
      <c r="C23" s="172"/>
      <c r="D23" s="172"/>
      <c r="E23" s="172"/>
    </row>
    <row r="24" spans="1:5" ht="15" x14ac:dyDescent="0.25">
      <c r="A24" s="173" t="s">
        <v>74</v>
      </c>
      <c r="B24" s="173" t="s">
        <v>87</v>
      </c>
      <c r="C24" s="172"/>
      <c r="D24" s="172"/>
      <c r="E24" s="172"/>
    </row>
    <row r="25" spans="1:5" ht="15" x14ac:dyDescent="0.25">
      <c r="A25" s="173" t="s">
        <v>74</v>
      </c>
      <c r="B25" s="173" t="s">
        <v>75</v>
      </c>
      <c r="C25" s="172"/>
      <c r="D25" s="172"/>
      <c r="E25" s="172"/>
    </row>
    <row r="26" spans="1:5" ht="15" x14ac:dyDescent="0.25">
      <c r="A26" s="173" t="s">
        <v>74</v>
      </c>
      <c r="B26" s="173" t="s">
        <v>88</v>
      </c>
      <c r="C26" s="172"/>
      <c r="D26" s="172"/>
      <c r="E26" s="172"/>
    </row>
    <row r="27" spans="1:5" ht="15" x14ac:dyDescent="0.25">
      <c r="A27" s="173" t="s">
        <v>74</v>
      </c>
      <c r="B27" s="173" t="s">
        <v>77</v>
      </c>
      <c r="C27" s="172"/>
      <c r="D27" s="172"/>
      <c r="E27" s="172"/>
    </row>
    <row r="28" spans="1:5" ht="15" x14ac:dyDescent="0.25">
      <c r="A28" s="173" t="s">
        <v>74</v>
      </c>
      <c r="B28" s="173" t="s">
        <v>78</v>
      </c>
      <c r="C28" s="172"/>
      <c r="D28" s="172"/>
      <c r="E28" s="172"/>
    </row>
    <row r="29" spans="1:5" ht="15" x14ac:dyDescent="0.25">
      <c r="A29" s="173" t="s">
        <v>74</v>
      </c>
      <c r="B29" s="173" t="s">
        <v>79</v>
      </c>
      <c r="C29" s="172"/>
      <c r="D29" s="172"/>
      <c r="E29" s="172"/>
    </row>
    <row r="30" spans="1:5" ht="15" x14ac:dyDescent="0.25">
      <c r="A30" s="173" t="s">
        <v>80</v>
      </c>
      <c r="B30" s="173" t="s">
        <v>81</v>
      </c>
      <c r="C30" s="172"/>
      <c r="D30" s="172"/>
      <c r="E30" s="172"/>
    </row>
    <row r="31" spans="1:5" ht="15" x14ac:dyDescent="0.25">
      <c r="A31" s="173" t="s">
        <v>68</v>
      </c>
      <c r="B31" s="172"/>
      <c r="C31" s="172"/>
      <c r="D31" s="172"/>
      <c r="E31" s="172"/>
    </row>
    <row r="32" spans="1:5" ht="15" x14ac:dyDescent="0.25">
      <c r="A32" s="173" t="s">
        <v>69</v>
      </c>
      <c r="B32" s="173" t="s">
        <v>89</v>
      </c>
      <c r="C32" s="173" t="s">
        <v>71</v>
      </c>
      <c r="D32" s="173" t="s">
        <v>72</v>
      </c>
      <c r="E32" s="173" t="s">
        <v>90</v>
      </c>
    </row>
    <row r="33" spans="1:5" ht="15" x14ac:dyDescent="0.25">
      <c r="A33" s="173" t="s">
        <v>74</v>
      </c>
      <c r="B33" s="173" t="s">
        <v>74</v>
      </c>
      <c r="C33" s="172"/>
      <c r="D33" s="172"/>
      <c r="E33" s="172"/>
    </row>
    <row r="34" spans="1:5" ht="15" x14ac:dyDescent="0.25">
      <c r="A34" s="173" t="s">
        <v>74</v>
      </c>
      <c r="B34" s="173" t="s">
        <v>91</v>
      </c>
      <c r="C34" s="172"/>
      <c r="D34" s="172"/>
      <c r="E34" s="172"/>
    </row>
    <row r="35" spans="1:5" ht="15" x14ac:dyDescent="0.25">
      <c r="A35" s="173" t="s">
        <v>74</v>
      </c>
      <c r="B35" s="173" t="s">
        <v>75</v>
      </c>
      <c r="C35" s="172"/>
      <c r="D35" s="172"/>
      <c r="E35" s="172"/>
    </row>
    <row r="36" spans="1:5" ht="15" x14ac:dyDescent="0.25">
      <c r="A36" s="173" t="s">
        <v>74</v>
      </c>
      <c r="B36" s="173" t="s">
        <v>88</v>
      </c>
      <c r="C36" s="172"/>
      <c r="D36" s="172"/>
      <c r="E36" s="172"/>
    </row>
    <row r="37" spans="1:5" ht="15" x14ac:dyDescent="0.25">
      <c r="A37" s="173" t="s">
        <v>74</v>
      </c>
      <c r="B37" s="173" t="s">
        <v>77</v>
      </c>
      <c r="C37" s="172"/>
      <c r="D37" s="172"/>
      <c r="E37" s="172"/>
    </row>
    <row r="38" spans="1:5" ht="15" x14ac:dyDescent="0.25">
      <c r="A38" s="173" t="s">
        <v>74</v>
      </c>
      <c r="B38" s="173" t="s">
        <v>78</v>
      </c>
      <c r="C38" s="172"/>
      <c r="D38" s="172"/>
      <c r="E38" s="172"/>
    </row>
    <row r="39" spans="1:5" ht="15" x14ac:dyDescent="0.25">
      <c r="A39" s="173" t="s">
        <v>74</v>
      </c>
      <c r="B39" s="173" t="s">
        <v>79</v>
      </c>
      <c r="C39" s="172"/>
      <c r="D39" s="172"/>
      <c r="E39" s="172"/>
    </row>
    <row r="40" spans="1:5" ht="15" x14ac:dyDescent="0.25">
      <c r="A40" s="173" t="s">
        <v>80</v>
      </c>
      <c r="B40" s="173" t="s">
        <v>81</v>
      </c>
      <c r="C40" s="172"/>
      <c r="D40" s="172"/>
      <c r="E40" s="172"/>
    </row>
    <row r="41" spans="1:5" ht="15" x14ac:dyDescent="0.25">
      <c r="A41" s="173" t="s">
        <v>68</v>
      </c>
      <c r="B41" s="172"/>
      <c r="C41" s="172"/>
      <c r="D41" s="172"/>
      <c r="E41" s="172"/>
    </row>
    <row r="42" spans="1:5" ht="15" x14ac:dyDescent="0.25">
      <c r="A42" s="173" t="s">
        <v>69</v>
      </c>
      <c r="B42" s="173" t="s">
        <v>92</v>
      </c>
      <c r="C42" s="173" t="s">
        <v>71</v>
      </c>
      <c r="D42" s="173" t="s">
        <v>72</v>
      </c>
      <c r="E42" s="173" t="s">
        <v>93</v>
      </c>
    </row>
    <row r="43" spans="1:5" ht="15" x14ac:dyDescent="0.25">
      <c r="A43" s="173" t="s">
        <v>74</v>
      </c>
      <c r="B43" s="173" t="s">
        <v>74</v>
      </c>
      <c r="C43" s="172"/>
      <c r="D43" s="172"/>
      <c r="E43" s="172"/>
    </row>
    <row r="44" spans="1:5" ht="15" x14ac:dyDescent="0.25">
      <c r="A44" s="173" t="s">
        <v>74</v>
      </c>
      <c r="B44" s="173" t="s">
        <v>94</v>
      </c>
      <c r="C44" s="172"/>
      <c r="D44" s="172"/>
      <c r="E44" s="172"/>
    </row>
    <row r="45" spans="1:5" ht="15" x14ac:dyDescent="0.25">
      <c r="A45" s="173" t="s">
        <v>74</v>
      </c>
      <c r="B45" s="173" t="s">
        <v>75</v>
      </c>
      <c r="C45" s="172"/>
      <c r="D45" s="172"/>
      <c r="E45" s="172"/>
    </row>
    <row r="46" spans="1:5" ht="15" x14ac:dyDescent="0.25">
      <c r="A46" s="173" t="s">
        <v>74</v>
      </c>
      <c r="B46" s="173" t="s">
        <v>95</v>
      </c>
      <c r="C46" s="172"/>
      <c r="D46" s="172"/>
      <c r="E46" s="172"/>
    </row>
    <row r="47" spans="1:5" ht="15" x14ac:dyDescent="0.25">
      <c r="A47" s="173" t="s">
        <v>74</v>
      </c>
      <c r="B47" s="173" t="s">
        <v>77</v>
      </c>
      <c r="C47" s="172"/>
      <c r="D47" s="172"/>
      <c r="E47" s="172"/>
    </row>
    <row r="48" spans="1:5" ht="15" x14ac:dyDescent="0.25">
      <c r="A48" s="173" t="s">
        <v>74</v>
      </c>
      <c r="B48" s="173" t="s">
        <v>78</v>
      </c>
      <c r="C48" s="172"/>
      <c r="D48" s="172"/>
      <c r="E48" s="172"/>
    </row>
    <row r="49" spans="1:5" ht="15" x14ac:dyDescent="0.25">
      <c r="A49" s="173" t="s">
        <v>74</v>
      </c>
      <c r="B49" s="173" t="s">
        <v>96</v>
      </c>
      <c r="C49" s="172"/>
      <c r="D49" s="172"/>
      <c r="E49" s="172"/>
    </row>
    <row r="50" spans="1:5" ht="15" x14ac:dyDescent="0.25">
      <c r="A50" s="173" t="s">
        <v>74</v>
      </c>
      <c r="B50" s="173" t="s">
        <v>97</v>
      </c>
      <c r="C50" s="172"/>
      <c r="D50" s="172"/>
      <c r="E50" s="172"/>
    </row>
    <row r="51" spans="1:5" ht="15" x14ac:dyDescent="0.25">
      <c r="A51" s="173" t="s">
        <v>80</v>
      </c>
      <c r="B51" s="173" t="s">
        <v>81</v>
      </c>
      <c r="C51" s="172"/>
      <c r="D51" s="172"/>
      <c r="E51" s="172"/>
    </row>
    <row r="52" spans="1:5" ht="15" x14ac:dyDescent="0.25">
      <c r="A52" s="173" t="s">
        <v>68</v>
      </c>
      <c r="B52" s="172"/>
      <c r="C52" s="172"/>
      <c r="D52" s="172"/>
      <c r="E52" s="172"/>
    </row>
    <row r="53" spans="1:5" ht="15" x14ac:dyDescent="0.25">
      <c r="A53" s="173" t="s">
        <v>69</v>
      </c>
      <c r="B53" s="173" t="s">
        <v>98</v>
      </c>
      <c r="C53" s="173" t="s">
        <v>71</v>
      </c>
      <c r="D53" s="173" t="s">
        <v>72</v>
      </c>
      <c r="E53" s="173" t="s">
        <v>496</v>
      </c>
    </row>
    <row r="54" spans="1:5" ht="15" x14ac:dyDescent="0.25">
      <c r="A54" s="173" t="s">
        <v>74</v>
      </c>
      <c r="B54" s="173" t="s">
        <v>492</v>
      </c>
      <c r="C54" s="172"/>
      <c r="D54" s="172"/>
      <c r="E54" s="172"/>
    </row>
    <row r="55" spans="1:5" ht="15" x14ac:dyDescent="0.25">
      <c r="A55" s="173" t="s">
        <v>74</v>
      </c>
      <c r="B55" s="173" t="s">
        <v>489</v>
      </c>
      <c r="C55" s="172"/>
      <c r="D55" s="172"/>
      <c r="E55" s="172"/>
    </row>
    <row r="56" spans="1:5" ht="15" x14ac:dyDescent="0.25">
      <c r="A56" s="173" t="s">
        <v>74</v>
      </c>
      <c r="B56" s="173" t="s">
        <v>490</v>
      </c>
      <c r="C56" s="172"/>
      <c r="D56" s="172"/>
      <c r="E56" s="172"/>
    </row>
    <row r="57" spans="1:5" ht="15" x14ac:dyDescent="0.25">
      <c r="A57" s="173" t="s">
        <v>74</v>
      </c>
      <c r="B57" s="173" t="s">
        <v>491</v>
      </c>
      <c r="C57" s="172"/>
      <c r="D57" s="172"/>
      <c r="E57" s="172"/>
    </row>
    <row r="58" spans="1:5" ht="15" x14ac:dyDescent="0.25">
      <c r="A58" s="173" t="s">
        <v>74</v>
      </c>
      <c r="B58" s="173" t="s">
        <v>77</v>
      </c>
      <c r="C58" s="172"/>
      <c r="D58" s="172"/>
      <c r="E58" s="172"/>
    </row>
    <row r="59" spans="1:5" ht="15" x14ac:dyDescent="0.25">
      <c r="A59" s="173" t="s">
        <v>74</v>
      </c>
      <c r="B59" s="173" t="s">
        <v>493</v>
      </c>
      <c r="C59" s="172"/>
      <c r="D59" s="172"/>
      <c r="E59" s="172"/>
    </row>
    <row r="60" spans="1:5" ht="15" x14ac:dyDescent="0.25">
      <c r="A60" s="173" t="s">
        <v>74</v>
      </c>
      <c r="B60" s="173" t="s">
        <v>494</v>
      </c>
      <c r="C60" s="172"/>
      <c r="D60" s="172"/>
      <c r="E60" s="172"/>
    </row>
    <row r="61" spans="1:5" ht="15" x14ac:dyDescent="0.25">
      <c r="A61" s="173" t="s">
        <v>80</v>
      </c>
      <c r="B61" s="173" t="s">
        <v>81</v>
      </c>
      <c r="C61" s="172"/>
      <c r="D61" s="172"/>
      <c r="E61" s="172"/>
    </row>
    <row r="62" spans="1:5" ht="15" x14ac:dyDescent="0.25">
      <c r="A62" s="173" t="s">
        <v>68</v>
      </c>
      <c r="B62" s="172"/>
      <c r="C62" s="172"/>
      <c r="D62" s="172"/>
      <c r="E62" s="172"/>
    </row>
    <row r="63" spans="1:5" ht="15" x14ac:dyDescent="0.25">
      <c r="A63" s="173" t="s">
        <v>69</v>
      </c>
      <c r="B63" s="173" t="s">
        <v>98</v>
      </c>
      <c r="C63" s="173" t="s">
        <v>71</v>
      </c>
      <c r="D63" s="173" t="s">
        <v>72</v>
      </c>
      <c r="E63" s="173" t="s">
        <v>99</v>
      </c>
    </row>
    <row r="64" spans="1:5" ht="15" x14ac:dyDescent="0.25">
      <c r="A64" s="173" t="s">
        <v>74</v>
      </c>
      <c r="B64" s="173" t="s">
        <v>74</v>
      </c>
      <c r="C64" s="172"/>
      <c r="D64" s="172"/>
      <c r="E64" s="172"/>
    </row>
    <row r="65" spans="1:5" ht="15" x14ac:dyDescent="0.25">
      <c r="A65" s="173" t="s">
        <v>74</v>
      </c>
      <c r="B65" s="173" t="s">
        <v>100</v>
      </c>
      <c r="C65" s="172"/>
      <c r="D65" s="172"/>
      <c r="E65" s="172"/>
    </row>
    <row r="66" spans="1:5" ht="15" x14ac:dyDescent="0.25">
      <c r="A66" s="173" t="s">
        <v>74</v>
      </c>
      <c r="B66" s="173" t="s">
        <v>75</v>
      </c>
      <c r="C66" s="172"/>
      <c r="D66" s="172"/>
      <c r="E66" s="172"/>
    </row>
    <row r="67" spans="1:5" ht="15" x14ac:dyDescent="0.25">
      <c r="A67" s="173" t="s">
        <v>74</v>
      </c>
      <c r="B67" s="173" t="s">
        <v>76</v>
      </c>
      <c r="C67" s="172"/>
      <c r="D67" s="172"/>
      <c r="E67" s="172"/>
    </row>
    <row r="68" spans="1:5" ht="15" x14ac:dyDescent="0.25">
      <c r="A68" s="173" t="s">
        <v>74</v>
      </c>
      <c r="B68" s="173" t="s">
        <v>77</v>
      </c>
      <c r="C68" s="172"/>
      <c r="D68" s="172"/>
      <c r="E68" s="172"/>
    </row>
    <row r="69" spans="1:5" ht="15" x14ac:dyDescent="0.25">
      <c r="A69" s="173" t="s">
        <v>74</v>
      </c>
      <c r="B69" s="173" t="s">
        <v>78</v>
      </c>
      <c r="C69" s="172"/>
      <c r="D69" s="172"/>
      <c r="E69" s="172"/>
    </row>
    <row r="70" spans="1:5" ht="15" x14ac:dyDescent="0.25">
      <c r="A70" s="173" t="s">
        <v>74</v>
      </c>
      <c r="B70" s="173" t="s">
        <v>79</v>
      </c>
      <c r="C70" s="172"/>
      <c r="D70" s="172"/>
      <c r="E70" s="172"/>
    </row>
    <row r="71" spans="1:5" ht="15" x14ac:dyDescent="0.25">
      <c r="A71" s="173" t="s">
        <v>80</v>
      </c>
      <c r="B71" s="173" t="s">
        <v>81</v>
      </c>
      <c r="C71" s="172"/>
      <c r="D71" s="172"/>
      <c r="E71" s="172"/>
    </row>
    <row r="72" spans="1:5" ht="15" x14ac:dyDescent="0.25">
      <c r="A72" s="173" t="s">
        <v>68</v>
      </c>
      <c r="B72" s="172"/>
      <c r="C72" s="172"/>
      <c r="D72" s="172"/>
      <c r="E72" s="172"/>
    </row>
    <row r="73" spans="1:5" ht="15" x14ac:dyDescent="0.25">
      <c r="A73" s="173" t="s">
        <v>69</v>
      </c>
      <c r="B73" s="173" t="s">
        <v>101</v>
      </c>
      <c r="C73" s="173" t="s">
        <v>71</v>
      </c>
      <c r="D73" s="173" t="s">
        <v>72</v>
      </c>
      <c r="E73" s="173" t="s">
        <v>102</v>
      </c>
    </row>
    <row r="74" spans="1:5" ht="15" x14ac:dyDescent="0.25">
      <c r="A74" s="173" t="s">
        <v>74</v>
      </c>
      <c r="B74" s="173" t="s">
        <v>74</v>
      </c>
      <c r="C74" s="172"/>
      <c r="D74" s="172"/>
      <c r="E74" s="172"/>
    </row>
    <row r="75" spans="1:5" ht="15" x14ac:dyDescent="0.25">
      <c r="A75" s="173" t="s">
        <v>74</v>
      </c>
      <c r="B75" s="175" t="s">
        <v>511</v>
      </c>
      <c r="C75" s="172"/>
      <c r="D75" s="172"/>
      <c r="E75" s="172"/>
    </row>
    <row r="76" spans="1:5" ht="15" x14ac:dyDescent="0.25">
      <c r="A76" s="173" t="s">
        <v>74</v>
      </c>
      <c r="B76" s="173" t="s">
        <v>75</v>
      </c>
      <c r="C76" s="172"/>
      <c r="D76" s="172"/>
      <c r="E76" s="172"/>
    </row>
    <row r="77" spans="1:5" ht="15" x14ac:dyDescent="0.25">
      <c r="A77" s="173" t="s">
        <v>74</v>
      </c>
      <c r="B77" s="173" t="s">
        <v>84</v>
      </c>
      <c r="C77" s="172"/>
      <c r="D77" s="172"/>
      <c r="E77" s="172"/>
    </row>
    <row r="78" spans="1:5" ht="15" x14ac:dyDescent="0.25">
      <c r="A78" s="173" t="s">
        <v>74</v>
      </c>
      <c r="B78" s="173" t="s">
        <v>77</v>
      </c>
      <c r="C78" s="172"/>
      <c r="D78" s="172"/>
      <c r="E78" s="172"/>
    </row>
    <row r="79" spans="1:5" ht="15" x14ac:dyDescent="0.25">
      <c r="A79" s="173" t="s">
        <v>74</v>
      </c>
      <c r="B79" s="173" t="s">
        <v>78</v>
      </c>
      <c r="C79" s="172"/>
      <c r="D79" s="172"/>
      <c r="E79" s="172"/>
    </row>
    <row r="80" spans="1:5" ht="15" x14ac:dyDescent="0.25">
      <c r="A80" s="173" t="s">
        <v>74</v>
      </c>
      <c r="B80" s="173" t="s">
        <v>79</v>
      </c>
      <c r="C80" s="172"/>
      <c r="D80" s="172"/>
      <c r="E80" s="172"/>
    </row>
    <row r="81" spans="1:5" ht="15" x14ac:dyDescent="0.25">
      <c r="A81" s="173" t="s">
        <v>80</v>
      </c>
      <c r="B81" s="173" t="s">
        <v>81</v>
      </c>
      <c r="C81" s="172"/>
      <c r="D81" s="172"/>
      <c r="E81" s="172"/>
    </row>
    <row r="82" spans="1:5" ht="15" x14ac:dyDescent="0.25">
      <c r="A82" s="173" t="s">
        <v>68</v>
      </c>
      <c r="B82" s="172"/>
      <c r="C82" s="172"/>
      <c r="D82" s="172"/>
      <c r="E82" s="172"/>
    </row>
    <row r="83" spans="1:5" ht="15" x14ac:dyDescent="0.25">
      <c r="A83" s="173" t="s">
        <v>69</v>
      </c>
      <c r="B83" s="173" t="s">
        <v>103</v>
      </c>
      <c r="C83" s="173" t="s">
        <v>71</v>
      </c>
      <c r="D83" s="173" t="s">
        <v>72</v>
      </c>
      <c r="E83" s="173" t="s">
        <v>104</v>
      </c>
    </row>
    <row r="84" spans="1:5" ht="15" x14ac:dyDescent="0.25">
      <c r="A84" s="173" t="s">
        <v>74</v>
      </c>
      <c r="B84" s="173" t="s">
        <v>74</v>
      </c>
      <c r="C84" s="172"/>
      <c r="D84" s="172"/>
      <c r="E84" s="172"/>
    </row>
    <row r="85" spans="1:5" ht="15" x14ac:dyDescent="0.25">
      <c r="A85" s="173" t="s">
        <v>74</v>
      </c>
      <c r="B85" s="173" t="s">
        <v>105</v>
      </c>
      <c r="C85" s="172"/>
      <c r="D85" s="172"/>
      <c r="E85" s="172"/>
    </row>
    <row r="86" spans="1:5" ht="15" x14ac:dyDescent="0.25">
      <c r="A86" s="173" t="s">
        <v>74</v>
      </c>
      <c r="B86" s="173" t="s">
        <v>75</v>
      </c>
      <c r="C86" s="172"/>
      <c r="D86" s="172"/>
      <c r="E86" s="172"/>
    </row>
    <row r="87" spans="1:5" ht="15" x14ac:dyDescent="0.25">
      <c r="A87" s="173" t="s">
        <v>74</v>
      </c>
      <c r="B87" s="173" t="s">
        <v>106</v>
      </c>
      <c r="C87" s="172"/>
      <c r="D87" s="172"/>
      <c r="E87" s="172"/>
    </row>
    <row r="88" spans="1:5" ht="15" x14ac:dyDescent="0.25">
      <c r="A88" s="173" t="s">
        <v>74</v>
      </c>
      <c r="B88" s="173" t="s">
        <v>77</v>
      </c>
      <c r="C88" s="172"/>
      <c r="D88" s="172"/>
      <c r="E88" s="172"/>
    </row>
    <row r="89" spans="1:5" ht="15" x14ac:dyDescent="0.25">
      <c r="A89" s="173" t="s">
        <v>74</v>
      </c>
      <c r="B89" s="173" t="s">
        <v>107</v>
      </c>
      <c r="C89" s="172"/>
      <c r="D89" s="172"/>
      <c r="E89" s="172"/>
    </row>
    <row r="90" spans="1:5" ht="15" x14ac:dyDescent="0.25">
      <c r="A90" s="173" t="s">
        <v>80</v>
      </c>
      <c r="B90" s="173" t="s">
        <v>81</v>
      </c>
      <c r="C90" s="172"/>
      <c r="D90" s="172"/>
      <c r="E90" s="172"/>
    </row>
    <row r="91" spans="1:5" ht="15" x14ac:dyDescent="0.25">
      <c r="A91" s="173" t="s">
        <v>68</v>
      </c>
      <c r="B91" s="172"/>
      <c r="C91" s="172"/>
      <c r="D91" s="172"/>
      <c r="E91" s="172"/>
    </row>
    <row r="92" spans="1:5" ht="15" x14ac:dyDescent="0.25">
      <c r="A92" s="173" t="s">
        <v>69</v>
      </c>
      <c r="B92" s="173" t="s">
        <v>392</v>
      </c>
      <c r="C92" s="173" t="s">
        <v>71</v>
      </c>
      <c r="D92" s="173" t="s">
        <v>72</v>
      </c>
      <c r="E92" s="173" t="s">
        <v>393</v>
      </c>
    </row>
    <row r="93" spans="1:5" ht="15" x14ac:dyDescent="0.25">
      <c r="A93" s="173" t="s">
        <v>74</v>
      </c>
      <c r="B93" s="173" t="s">
        <v>74</v>
      </c>
      <c r="C93" s="172"/>
      <c r="D93" s="172"/>
      <c r="E93" s="172"/>
    </row>
    <row r="94" spans="1:5" ht="15" x14ac:dyDescent="0.25">
      <c r="A94" s="173" t="s">
        <v>74</v>
      </c>
      <c r="B94" s="173" t="s">
        <v>394</v>
      </c>
      <c r="C94" s="172"/>
      <c r="D94" s="172"/>
      <c r="E94" s="172"/>
    </row>
    <row r="95" spans="1:5" ht="15" x14ac:dyDescent="0.25">
      <c r="A95" s="173" t="s">
        <v>74</v>
      </c>
      <c r="B95" s="173" t="s">
        <v>75</v>
      </c>
      <c r="C95" s="172"/>
      <c r="D95" s="172"/>
      <c r="E95" s="172"/>
    </row>
    <row r="96" spans="1:5" ht="15" x14ac:dyDescent="0.25">
      <c r="A96" s="173" t="s">
        <v>74</v>
      </c>
      <c r="B96" s="173" t="s">
        <v>395</v>
      </c>
      <c r="C96" s="172"/>
      <c r="D96" s="172"/>
      <c r="E96" s="172"/>
    </row>
    <row r="97" spans="1:5" ht="15" x14ac:dyDescent="0.25">
      <c r="A97" s="173" t="s">
        <v>80</v>
      </c>
      <c r="B97" s="173" t="s">
        <v>81</v>
      </c>
      <c r="C97" s="172"/>
      <c r="D97" s="172"/>
      <c r="E97" s="172"/>
    </row>
    <row r="98" spans="1:5" ht="15" x14ac:dyDescent="0.25">
      <c r="A98" s="173" t="s">
        <v>68</v>
      </c>
      <c r="B98" s="172"/>
      <c r="C98" s="172"/>
      <c r="D98" s="172"/>
      <c r="E98" s="172"/>
    </row>
    <row r="99" spans="1:5" ht="15" x14ac:dyDescent="0.25">
      <c r="A99" s="173" t="s">
        <v>69</v>
      </c>
      <c r="B99" s="173" t="s">
        <v>108</v>
      </c>
      <c r="C99" s="173" t="s">
        <v>71</v>
      </c>
      <c r="D99" s="173" t="s">
        <v>72</v>
      </c>
      <c r="E99" s="173" t="s">
        <v>109</v>
      </c>
    </row>
    <row r="100" spans="1:5" ht="15" x14ac:dyDescent="0.25">
      <c r="A100" s="173" t="s">
        <v>74</v>
      </c>
      <c r="B100" s="173" t="s">
        <v>74</v>
      </c>
      <c r="C100" s="172"/>
      <c r="D100" s="172"/>
      <c r="E100" s="172"/>
    </row>
    <row r="101" spans="1:5" ht="15" x14ac:dyDescent="0.25">
      <c r="A101" s="173" t="s">
        <v>74</v>
      </c>
      <c r="B101" s="173" t="s">
        <v>110</v>
      </c>
      <c r="C101" s="172"/>
      <c r="D101" s="172"/>
      <c r="E101" s="172"/>
    </row>
    <row r="102" spans="1:5" ht="15" x14ac:dyDescent="0.25">
      <c r="A102" s="173" t="s">
        <v>74</v>
      </c>
      <c r="B102" s="173" t="s">
        <v>75</v>
      </c>
      <c r="C102" s="172"/>
      <c r="D102" s="172"/>
      <c r="E102" s="172"/>
    </row>
    <row r="103" spans="1:5" ht="15" x14ac:dyDescent="0.25">
      <c r="A103" s="173" t="s">
        <v>74</v>
      </c>
      <c r="B103" s="173" t="s">
        <v>76</v>
      </c>
      <c r="C103" s="172"/>
      <c r="D103" s="172"/>
      <c r="E103" s="172"/>
    </row>
    <row r="104" spans="1:5" ht="15" x14ac:dyDescent="0.25">
      <c r="A104" s="173" t="s">
        <v>74</v>
      </c>
      <c r="B104" s="173" t="s">
        <v>77</v>
      </c>
      <c r="C104" s="172"/>
      <c r="D104" s="172"/>
      <c r="E104" s="172"/>
    </row>
    <row r="105" spans="1:5" ht="15" x14ac:dyDescent="0.25">
      <c r="A105" s="173" t="s">
        <v>74</v>
      </c>
      <c r="B105" s="173" t="s">
        <v>78</v>
      </c>
      <c r="C105" s="172"/>
      <c r="D105" s="172"/>
      <c r="E105" s="172"/>
    </row>
    <row r="106" spans="1:5" ht="15" x14ac:dyDescent="0.25">
      <c r="A106" s="173" t="s">
        <v>74</v>
      </c>
      <c r="B106" s="173" t="s">
        <v>111</v>
      </c>
      <c r="C106" s="172"/>
      <c r="D106" s="172"/>
      <c r="E106" s="172"/>
    </row>
    <row r="107" spans="1:5" ht="15" x14ac:dyDescent="0.25">
      <c r="A107" s="173" t="s">
        <v>80</v>
      </c>
      <c r="B107" s="173" t="s">
        <v>81</v>
      </c>
      <c r="C107" s="172"/>
      <c r="D107" s="172"/>
      <c r="E107" s="172"/>
    </row>
    <row r="108" spans="1:5" ht="15" x14ac:dyDescent="0.25">
      <c r="A108" s="173" t="s">
        <v>68</v>
      </c>
      <c r="B108" s="172"/>
      <c r="C108" s="172"/>
      <c r="D108" s="172"/>
      <c r="E108" s="172"/>
    </row>
    <row r="109" spans="1:5" ht="15" x14ac:dyDescent="0.25">
      <c r="A109" s="173" t="s">
        <v>69</v>
      </c>
      <c r="B109" s="173" t="s">
        <v>112</v>
      </c>
      <c r="C109" s="173" t="s">
        <v>71</v>
      </c>
      <c r="D109" s="173" t="s">
        <v>72</v>
      </c>
      <c r="E109" s="173" t="s">
        <v>113</v>
      </c>
    </row>
    <row r="110" spans="1:5" ht="15" x14ac:dyDescent="0.25">
      <c r="A110" s="173" t="s">
        <v>74</v>
      </c>
      <c r="B110" s="173" t="s">
        <v>74</v>
      </c>
      <c r="C110" s="172"/>
      <c r="D110" s="172"/>
      <c r="E110" s="172"/>
    </row>
    <row r="111" spans="1:5" ht="15" x14ac:dyDescent="0.25">
      <c r="A111" s="173" t="s">
        <v>74</v>
      </c>
      <c r="B111" s="173" t="s">
        <v>114</v>
      </c>
      <c r="C111" s="172"/>
      <c r="D111" s="172"/>
      <c r="E111" s="172"/>
    </row>
    <row r="112" spans="1:5" ht="15" x14ac:dyDescent="0.25">
      <c r="A112" s="173" t="s">
        <v>74</v>
      </c>
      <c r="B112" s="173" t="s">
        <v>115</v>
      </c>
      <c r="C112" s="172"/>
      <c r="D112" s="172"/>
      <c r="E112" s="172"/>
    </row>
    <row r="113" spans="1:5" ht="15" x14ac:dyDescent="0.25">
      <c r="A113" s="173" t="s">
        <v>74</v>
      </c>
      <c r="B113" s="173" t="s">
        <v>116</v>
      </c>
      <c r="C113" s="172"/>
      <c r="D113" s="172"/>
      <c r="E113" s="172"/>
    </row>
    <row r="114" spans="1:5" ht="15" x14ac:dyDescent="0.25">
      <c r="A114" s="173" t="s">
        <v>74</v>
      </c>
      <c r="B114" s="173" t="s">
        <v>117</v>
      </c>
      <c r="C114" s="172"/>
      <c r="D114" s="172"/>
      <c r="E114" s="172"/>
    </row>
    <row r="115" spans="1:5" ht="15" x14ac:dyDescent="0.25">
      <c r="A115" s="173" t="s">
        <v>74</v>
      </c>
      <c r="B115" s="173" t="s">
        <v>118</v>
      </c>
      <c r="C115" s="172"/>
      <c r="D115" s="172"/>
      <c r="E115" s="172"/>
    </row>
    <row r="116" spans="1:5" ht="15" x14ac:dyDescent="0.25">
      <c r="A116" s="173" t="s">
        <v>74</v>
      </c>
      <c r="B116" s="173" t="s">
        <v>119</v>
      </c>
      <c r="C116" s="172"/>
      <c r="D116" s="172"/>
      <c r="E116" s="172"/>
    </row>
    <row r="117" spans="1:5" ht="15" x14ac:dyDescent="0.25">
      <c r="A117" s="173" t="s">
        <v>74</v>
      </c>
      <c r="B117" s="173" t="s">
        <v>120</v>
      </c>
      <c r="C117" s="172"/>
      <c r="D117" s="172"/>
      <c r="E117" s="172"/>
    </row>
    <row r="118" spans="1:5" ht="15" x14ac:dyDescent="0.25">
      <c r="A118" s="173" t="s">
        <v>74</v>
      </c>
      <c r="B118" s="173" t="s">
        <v>121</v>
      </c>
      <c r="C118" s="172"/>
      <c r="D118" s="172"/>
      <c r="E118" s="172"/>
    </row>
    <row r="119" spans="1:5" ht="15" x14ac:dyDescent="0.25">
      <c r="A119" s="173" t="s">
        <v>74</v>
      </c>
      <c r="B119" s="173" t="s">
        <v>122</v>
      </c>
      <c r="C119" s="172"/>
      <c r="D119" s="172"/>
      <c r="E119" s="172"/>
    </row>
    <row r="120" spans="1:5" ht="15" x14ac:dyDescent="0.25">
      <c r="A120" s="173" t="s">
        <v>74</v>
      </c>
      <c r="B120" s="173" t="s">
        <v>123</v>
      </c>
      <c r="C120" s="172"/>
      <c r="D120" s="172"/>
      <c r="E120" s="172"/>
    </row>
    <row r="121" spans="1:5" ht="15" x14ac:dyDescent="0.25">
      <c r="A121" s="173" t="s">
        <v>74</v>
      </c>
      <c r="B121" s="173" t="s">
        <v>124</v>
      </c>
      <c r="C121" s="172"/>
      <c r="D121" s="172"/>
      <c r="E121" s="172"/>
    </row>
    <row r="122" spans="1:5" ht="15" x14ac:dyDescent="0.25">
      <c r="A122" s="173" t="s">
        <v>74</v>
      </c>
      <c r="B122" s="173" t="s">
        <v>125</v>
      </c>
      <c r="C122" s="172"/>
      <c r="D122" s="172"/>
      <c r="E122" s="172"/>
    </row>
    <row r="123" spans="1:5" ht="15" x14ac:dyDescent="0.25">
      <c r="A123" s="173" t="s">
        <v>74</v>
      </c>
      <c r="B123" s="173" t="s">
        <v>126</v>
      </c>
    </row>
    <row r="124" spans="1:5" ht="15" x14ac:dyDescent="0.25">
      <c r="A124" s="173" t="s">
        <v>74</v>
      </c>
      <c r="B124" s="173" t="s">
        <v>127</v>
      </c>
    </row>
    <row r="125" spans="1:5" ht="15" x14ac:dyDescent="0.25">
      <c r="A125" s="173" t="s">
        <v>74</v>
      </c>
      <c r="B125" s="173" t="s">
        <v>128</v>
      </c>
    </row>
    <row r="126" spans="1:5" ht="15" x14ac:dyDescent="0.25">
      <c r="A126" s="173" t="s">
        <v>74</v>
      </c>
      <c r="B126" s="173" t="s">
        <v>129</v>
      </c>
    </row>
    <row r="127" spans="1:5" ht="15" x14ac:dyDescent="0.25">
      <c r="A127" s="173" t="s">
        <v>74</v>
      </c>
      <c r="B127" s="173" t="s">
        <v>130</v>
      </c>
    </row>
    <row r="128" spans="1:5" ht="15" x14ac:dyDescent="0.25">
      <c r="A128" s="173" t="s">
        <v>74</v>
      </c>
      <c r="B128" s="173" t="s">
        <v>131</v>
      </c>
    </row>
    <row r="129" spans="1:5" ht="15" x14ac:dyDescent="0.25">
      <c r="A129" s="173" t="s">
        <v>74</v>
      </c>
      <c r="B129" s="173" t="s">
        <v>132</v>
      </c>
    </row>
    <row r="130" spans="1:5" ht="15" x14ac:dyDescent="0.25">
      <c r="A130" s="173" t="s">
        <v>74</v>
      </c>
      <c r="B130" s="173" t="s">
        <v>133</v>
      </c>
    </row>
    <row r="131" spans="1:5" ht="15" x14ac:dyDescent="0.25">
      <c r="A131" s="173" t="s">
        <v>74</v>
      </c>
      <c r="B131" s="173" t="s">
        <v>134</v>
      </c>
    </row>
    <row r="132" spans="1:5" ht="15" x14ac:dyDescent="0.25">
      <c r="A132" s="173" t="s">
        <v>74</v>
      </c>
      <c r="B132" s="173" t="s">
        <v>135</v>
      </c>
    </row>
    <row r="133" spans="1:5" ht="15" x14ac:dyDescent="0.25">
      <c r="A133" s="173" t="s">
        <v>74</v>
      </c>
      <c r="B133" s="173" t="s">
        <v>136</v>
      </c>
    </row>
    <row r="134" spans="1:5" ht="15" x14ac:dyDescent="0.25">
      <c r="A134" s="173" t="s">
        <v>74</v>
      </c>
      <c r="B134" s="175" t="s">
        <v>409</v>
      </c>
    </row>
    <row r="135" spans="1:5" ht="15" x14ac:dyDescent="0.25">
      <c r="A135" s="173" t="s">
        <v>74</v>
      </c>
      <c r="B135" s="176" t="s">
        <v>410</v>
      </c>
    </row>
    <row r="136" spans="1:5" ht="15" x14ac:dyDescent="0.25">
      <c r="A136" s="173" t="s">
        <v>74</v>
      </c>
      <c r="B136" s="176" t="s">
        <v>411</v>
      </c>
    </row>
    <row r="137" spans="1:5" ht="15" x14ac:dyDescent="0.25">
      <c r="A137" s="173" t="s">
        <v>74</v>
      </c>
      <c r="B137" s="176" t="s">
        <v>412</v>
      </c>
    </row>
    <row r="138" spans="1:5" ht="15" x14ac:dyDescent="0.25">
      <c r="A138" s="173" t="s">
        <v>74</v>
      </c>
      <c r="B138" s="176" t="s">
        <v>334</v>
      </c>
    </row>
    <row r="139" spans="1:5" ht="15" x14ac:dyDescent="0.25">
      <c r="A139" s="173" t="s">
        <v>74</v>
      </c>
      <c r="B139" s="173" t="s">
        <v>75</v>
      </c>
      <c r="C139" s="172"/>
      <c r="D139" s="172"/>
      <c r="E139" s="172"/>
    </row>
    <row r="140" spans="1:5" ht="15" x14ac:dyDescent="0.25">
      <c r="A140" s="173" t="s">
        <v>74</v>
      </c>
      <c r="B140" s="173" t="s">
        <v>138</v>
      </c>
      <c r="C140" s="172"/>
      <c r="D140" s="172"/>
      <c r="E140" s="172"/>
    </row>
    <row r="141" spans="1:5" ht="15" x14ac:dyDescent="0.25">
      <c r="A141" s="173" t="s">
        <v>74</v>
      </c>
      <c r="B141" s="173" t="s">
        <v>77</v>
      </c>
      <c r="C141" s="172"/>
      <c r="D141" s="172"/>
      <c r="E141" s="172"/>
    </row>
    <row r="142" spans="1:5" ht="15" x14ac:dyDescent="0.25">
      <c r="A142" s="173" t="s">
        <v>74</v>
      </c>
      <c r="B142" s="173" t="s">
        <v>78</v>
      </c>
      <c r="C142" s="172"/>
      <c r="D142" s="172"/>
      <c r="E142" s="172"/>
    </row>
    <row r="143" spans="1:5" ht="15" x14ac:dyDescent="0.25">
      <c r="A143" s="173" t="s">
        <v>74</v>
      </c>
      <c r="B143" s="173" t="s">
        <v>139</v>
      </c>
      <c r="C143" s="172"/>
      <c r="D143" s="172"/>
      <c r="E143" s="172"/>
    </row>
    <row r="144" spans="1:5" ht="15" x14ac:dyDescent="0.25">
      <c r="A144" s="173" t="s">
        <v>74</v>
      </c>
      <c r="B144" s="173" t="s">
        <v>140</v>
      </c>
      <c r="C144" s="172"/>
      <c r="D144" s="172"/>
      <c r="E144" s="172"/>
    </row>
    <row r="145" spans="1:5" ht="15" x14ac:dyDescent="0.25">
      <c r="A145" s="173" t="s">
        <v>80</v>
      </c>
      <c r="B145" s="173" t="s">
        <v>81</v>
      </c>
      <c r="C145" s="172"/>
      <c r="D145" s="172"/>
      <c r="E145" s="172"/>
    </row>
    <row r="146" spans="1:5" ht="15" x14ac:dyDescent="0.25">
      <c r="A146" s="173" t="s">
        <v>68</v>
      </c>
      <c r="B146" s="172"/>
      <c r="C146" s="172"/>
      <c r="D146" s="172"/>
      <c r="E146" s="172"/>
    </row>
    <row r="147" spans="1:5" ht="15" x14ac:dyDescent="0.25">
      <c r="A147" s="173" t="s">
        <v>69</v>
      </c>
      <c r="B147" s="173" t="s">
        <v>141</v>
      </c>
      <c r="C147" s="173" t="s">
        <v>71</v>
      </c>
      <c r="D147" s="173" t="s">
        <v>72</v>
      </c>
      <c r="E147" s="173" t="s">
        <v>142</v>
      </c>
    </row>
    <row r="148" spans="1:5" ht="15" x14ac:dyDescent="0.25">
      <c r="A148" s="173" t="s">
        <v>74</v>
      </c>
      <c r="B148" s="173" t="s">
        <v>74</v>
      </c>
      <c r="C148" s="172"/>
      <c r="D148" s="172"/>
      <c r="E148" s="172"/>
    </row>
    <row r="149" spans="1:5" ht="15" x14ac:dyDescent="0.25">
      <c r="A149" s="173" t="s">
        <v>74</v>
      </c>
      <c r="B149" s="173" t="s">
        <v>143</v>
      </c>
      <c r="C149" s="172"/>
      <c r="D149" s="172"/>
      <c r="E149" s="172"/>
    </row>
    <row r="150" spans="1:5" ht="15" x14ac:dyDescent="0.25">
      <c r="A150" s="173" t="s">
        <v>74</v>
      </c>
      <c r="B150" s="173" t="s">
        <v>144</v>
      </c>
      <c r="C150" s="172"/>
      <c r="D150" s="172"/>
      <c r="E150" s="172"/>
    </row>
    <row r="151" spans="1:5" ht="15" x14ac:dyDescent="0.25">
      <c r="A151" s="173" t="s">
        <v>74</v>
      </c>
      <c r="B151" s="173" t="s">
        <v>145</v>
      </c>
      <c r="C151" s="172"/>
      <c r="D151" s="172"/>
      <c r="E151" s="172"/>
    </row>
    <row r="152" spans="1:5" ht="15" x14ac:dyDescent="0.25">
      <c r="A152" s="173" t="s">
        <v>74</v>
      </c>
      <c r="B152" s="173" t="s">
        <v>146</v>
      </c>
      <c r="C152" s="172"/>
      <c r="D152" s="172"/>
      <c r="E152" s="172"/>
    </row>
    <row r="153" spans="1:5" ht="15" x14ac:dyDescent="0.25">
      <c r="A153" s="173" t="s">
        <v>74</v>
      </c>
      <c r="B153" s="173" t="s">
        <v>147</v>
      </c>
      <c r="C153" s="172"/>
      <c r="D153" s="172"/>
      <c r="E153" s="172"/>
    </row>
    <row r="154" spans="1:5" ht="15" x14ac:dyDescent="0.25">
      <c r="A154" s="173" t="s">
        <v>74</v>
      </c>
      <c r="B154" s="173" t="s">
        <v>148</v>
      </c>
      <c r="C154" s="172"/>
      <c r="D154" s="172"/>
      <c r="E154" s="172"/>
    </row>
    <row r="155" spans="1:5" ht="15" x14ac:dyDescent="0.25">
      <c r="A155" s="173" t="s">
        <v>74</v>
      </c>
      <c r="B155" s="173" t="s">
        <v>75</v>
      </c>
      <c r="C155" s="172"/>
      <c r="D155" s="172"/>
      <c r="E155" s="172"/>
    </row>
    <row r="156" spans="1:5" ht="15" x14ac:dyDescent="0.25">
      <c r="A156" s="173" t="s">
        <v>74</v>
      </c>
      <c r="B156" s="173" t="s">
        <v>149</v>
      </c>
      <c r="C156" s="172"/>
      <c r="D156" s="172"/>
      <c r="E156" s="172"/>
    </row>
    <row r="157" spans="1:5" ht="15" x14ac:dyDescent="0.25">
      <c r="A157" s="173" t="s">
        <v>74</v>
      </c>
      <c r="B157" s="173" t="s">
        <v>77</v>
      </c>
      <c r="C157" s="172"/>
      <c r="D157" s="172"/>
      <c r="E157" s="172"/>
    </row>
    <row r="158" spans="1:5" ht="15" x14ac:dyDescent="0.25">
      <c r="A158" s="173" t="s">
        <v>74</v>
      </c>
      <c r="B158" s="173" t="s">
        <v>78</v>
      </c>
      <c r="C158" s="172"/>
      <c r="D158" s="172"/>
      <c r="E158" s="172"/>
    </row>
    <row r="159" spans="1:5" ht="15" x14ac:dyDescent="0.25">
      <c r="A159" s="173" t="s">
        <v>74</v>
      </c>
      <c r="B159" s="173" t="s">
        <v>139</v>
      </c>
      <c r="C159" s="172"/>
      <c r="D159" s="172"/>
      <c r="E159" s="172"/>
    </row>
    <row r="160" spans="1:5" ht="15" x14ac:dyDescent="0.25">
      <c r="A160" s="173" t="s">
        <v>80</v>
      </c>
      <c r="B160" s="173" t="s">
        <v>81</v>
      </c>
      <c r="C160" s="172"/>
      <c r="D160" s="172"/>
      <c r="E160" s="172"/>
    </row>
    <row r="161" spans="1:5" ht="15" x14ac:dyDescent="0.25">
      <c r="A161" s="173" t="s">
        <v>68</v>
      </c>
      <c r="B161" s="172"/>
      <c r="C161" s="172"/>
      <c r="D161" s="172"/>
      <c r="E161" s="172"/>
    </row>
    <row r="162" spans="1:5" ht="15" x14ac:dyDescent="0.25">
      <c r="A162" s="173" t="s">
        <v>69</v>
      </c>
      <c r="B162" s="173" t="s">
        <v>150</v>
      </c>
      <c r="C162" s="173" t="s">
        <v>71</v>
      </c>
      <c r="D162" s="173" t="s">
        <v>72</v>
      </c>
      <c r="E162" s="173" t="s">
        <v>151</v>
      </c>
    </row>
    <row r="163" spans="1:5" ht="15" x14ac:dyDescent="0.25">
      <c r="A163" s="173" t="s">
        <v>74</v>
      </c>
      <c r="B163" s="173" t="s">
        <v>74</v>
      </c>
      <c r="C163" s="172"/>
      <c r="D163" s="172"/>
      <c r="E163" s="172"/>
    </row>
    <row r="164" spans="1:5" ht="15" x14ac:dyDescent="0.25">
      <c r="A164" s="173" t="s">
        <v>74</v>
      </c>
      <c r="B164" s="173" t="s">
        <v>110</v>
      </c>
      <c r="C164" s="172"/>
      <c r="D164" s="172"/>
      <c r="E164" s="172"/>
    </row>
    <row r="165" spans="1:5" ht="15" x14ac:dyDescent="0.25">
      <c r="A165" s="173" t="s">
        <v>74</v>
      </c>
      <c r="B165" s="173" t="s">
        <v>75</v>
      </c>
      <c r="C165" s="172"/>
      <c r="D165" s="172"/>
      <c r="E165" s="172"/>
    </row>
    <row r="166" spans="1:5" ht="15" x14ac:dyDescent="0.25">
      <c r="A166" s="173" t="s">
        <v>74</v>
      </c>
      <c r="B166" s="173" t="s">
        <v>76</v>
      </c>
      <c r="C166" s="172"/>
      <c r="D166" s="172"/>
      <c r="E166" s="172"/>
    </row>
    <row r="167" spans="1:5" ht="15" x14ac:dyDescent="0.25">
      <c r="A167" s="173" t="s">
        <v>74</v>
      </c>
      <c r="B167" s="173" t="s">
        <v>77</v>
      </c>
      <c r="C167" s="172"/>
      <c r="D167" s="172"/>
      <c r="E167" s="172"/>
    </row>
    <row r="168" spans="1:5" ht="15" x14ac:dyDescent="0.25">
      <c r="A168" s="173" t="s">
        <v>74</v>
      </c>
      <c r="B168" s="173" t="s">
        <v>78</v>
      </c>
      <c r="C168" s="172"/>
      <c r="D168" s="172"/>
      <c r="E168" s="172"/>
    </row>
    <row r="169" spans="1:5" ht="15" x14ac:dyDescent="0.25">
      <c r="A169" s="173" t="s">
        <v>74</v>
      </c>
      <c r="B169" s="173" t="s">
        <v>79</v>
      </c>
      <c r="C169" s="172"/>
      <c r="D169" s="172"/>
      <c r="E169" s="172"/>
    </row>
    <row r="170" spans="1:5" ht="15" x14ac:dyDescent="0.25">
      <c r="A170" s="173" t="s">
        <v>80</v>
      </c>
      <c r="B170" s="173" t="s">
        <v>81</v>
      </c>
      <c r="C170" s="172"/>
      <c r="D170" s="172"/>
      <c r="E170" s="172"/>
    </row>
    <row r="171" spans="1:5" ht="15" x14ac:dyDescent="0.25">
      <c r="A171" s="173" t="s">
        <v>68</v>
      </c>
      <c r="B171" s="172"/>
      <c r="C171" s="172"/>
      <c r="D171" s="172"/>
      <c r="E171" s="172"/>
    </row>
    <row r="172" spans="1:5" ht="15" x14ac:dyDescent="0.25">
      <c r="A172" s="173" t="s">
        <v>69</v>
      </c>
      <c r="B172" s="173" t="s">
        <v>152</v>
      </c>
      <c r="C172" s="173" t="s">
        <v>71</v>
      </c>
      <c r="D172" s="173" t="s">
        <v>72</v>
      </c>
      <c r="E172" s="173" t="s">
        <v>153</v>
      </c>
    </row>
    <row r="173" spans="1:5" ht="15" x14ac:dyDescent="0.25">
      <c r="A173" s="173" t="s">
        <v>74</v>
      </c>
      <c r="B173" s="173" t="s">
        <v>154</v>
      </c>
      <c r="C173" s="172"/>
      <c r="D173" s="172"/>
      <c r="E173" s="172"/>
    </row>
    <row r="174" spans="1:5" ht="15" x14ac:dyDescent="0.25">
      <c r="A174" s="173" t="s">
        <v>74</v>
      </c>
      <c r="B174" s="173" t="s">
        <v>155</v>
      </c>
      <c r="C174" s="172"/>
      <c r="D174" s="172"/>
      <c r="E174" s="172"/>
    </row>
    <row r="175" spans="1:5" ht="15" x14ac:dyDescent="0.25">
      <c r="A175" s="173" t="s">
        <v>74</v>
      </c>
      <c r="B175" s="173" t="s">
        <v>156</v>
      </c>
      <c r="C175" s="172"/>
      <c r="D175" s="172"/>
      <c r="E175" s="172"/>
    </row>
    <row r="176" spans="1:5" ht="15" x14ac:dyDescent="0.25">
      <c r="A176" s="173" t="s">
        <v>74</v>
      </c>
      <c r="B176" s="173" t="s">
        <v>157</v>
      </c>
      <c r="C176" s="172"/>
      <c r="D176" s="172"/>
      <c r="E176" s="172"/>
    </row>
    <row r="177" spans="1:5" ht="15" x14ac:dyDescent="0.25">
      <c r="A177" s="173" t="s">
        <v>74</v>
      </c>
      <c r="B177" s="173" t="s">
        <v>158</v>
      </c>
      <c r="C177" s="172"/>
      <c r="D177" s="172"/>
      <c r="E177" s="172"/>
    </row>
    <row r="178" spans="1:5" ht="15" x14ac:dyDescent="0.25">
      <c r="A178" s="173" t="s">
        <v>80</v>
      </c>
      <c r="B178" s="173" t="s">
        <v>81</v>
      </c>
      <c r="C178" s="172"/>
      <c r="D178" s="172"/>
      <c r="E178" s="172"/>
    </row>
    <row r="179" spans="1:5" ht="15" x14ac:dyDescent="0.25">
      <c r="A179" s="173" t="s">
        <v>68</v>
      </c>
      <c r="B179" s="172"/>
      <c r="C179" s="172"/>
      <c r="D179" s="172"/>
      <c r="E179" s="172"/>
    </row>
    <row r="180" spans="1:5" ht="15" x14ac:dyDescent="0.25">
      <c r="A180" s="173" t="s">
        <v>69</v>
      </c>
      <c r="B180" s="173" t="s">
        <v>160</v>
      </c>
      <c r="C180" s="173" t="s">
        <v>71</v>
      </c>
      <c r="D180" s="173" t="s">
        <v>72</v>
      </c>
      <c r="E180" s="173" t="s">
        <v>161</v>
      </c>
    </row>
    <row r="181" spans="1:5" ht="15" x14ac:dyDescent="0.25">
      <c r="A181" s="173" t="s">
        <v>74</v>
      </c>
      <c r="B181" s="173" t="s">
        <v>74</v>
      </c>
      <c r="C181" s="172"/>
      <c r="D181" s="172"/>
      <c r="E181" s="172"/>
    </row>
    <row r="182" spans="1:5" ht="15" x14ac:dyDescent="0.25">
      <c r="A182" s="173" t="s">
        <v>74</v>
      </c>
      <c r="B182" s="173" t="s">
        <v>162</v>
      </c>
      <c r="C182" s="172"/>
      <c r="D182" s="172"/>
      <c r="E182" s="172"/>
    </row>
    <row r="183" spans="1:5" ht="15" x14ac:dyDescent="0.25">
      <c r="A183" s="173" t="s">
        <v>74</v>
      </c>
      <c r="B183" s="173" t="s">
        <v>75</v>
      </c>
      <c r="C183" s="172"/>
      <c r="D183" s="172"/>
      <c r="E183" s="172"/>
    </row>
    <row r="184" spans="1:5" ht="15" x14ac:dyDescent="0.25">
      <c r="A184" s="173" t="s">
        <v>74</v>
      </c>
      <c r="B184" s="177" t="s">
        <v>163</v>
      </c>
      <c r="C184" s="172"/>
      <c r="D184" s="172"/>
      <c r="E184" s="172"/>
    </row>
    <row r="185" spans="1:5" ht="15" x14ac:dyDescent="0.25">
      <c r="A185" s="173" t="s">
        <v>74</v>
      </c>
      <c r="B185" s="173" t="s">
        <v>164</v>
      </c>
      <c r="C185" s="172"/>
      <c r="D185" s="172"/>
      <c r="E185" s="172"/>
    </row>
    <row r="186" spans="1:5" ht="15" x14ac:dyDescent="0.25">
      <c r="A186" s="173" t="s">
        <v>74</v>
      </c>
      <c r="B186" s="173" t="s">
        <v>165</v>
      </c>
      <c r="C186" s="172"/>
      <c r="D186" s="172"/>
      <c r="E186" s="172"/>
    </row>
    <row r="187" spans="1:5" ht="15" x14ac:dyDescent="0.25">
      <c r="A187" s="173" t="s">
        <v>74</v>
      </c>
      <c r="B187" s="173" t="s">
        <v>77</v>
      </c>
      <c r="C187" s="172"/>
      <c r="D187" s="172"/>
      <c r="E187" s="172"/>
    </row>
    <row r="188" spans="1:5" ht="15" x14ac:dyDescent="0.25">
      <c r="A188" s="173" t="s">
        <v>74</v>
      </c>
      <c r="B188" s="173" t="s">
        <v>166</v>
      </c>
      <c r="C188" s="172"/>
      <c r="D188" s="172"/>
      <c r="E188" s="172"/>
    </row>
    <row r="189" spans="1:5" ht="15" x14ac:dyDescent="0.25">
      <c r="A189" s="173" t="s">
        <v>74</v>
      </c>
      <c r="B189" s="173" t="s">
        <v>167</v>
      </c>
      <c r="C189" s="172"/>
      <c r="D189" s="172"/>
      <c r="E189" s="172"/>
    </row>
    <row r="190" spans="1:5" ht="15" x14ac:dyDescent="0.25">
      <c r="A190" s="173" t="s">
        <v>74</v>
      </c>
      <c r="B190" s="173" t="s">
        <v>168</v>
      </c>
      <c r="C190" s="172"/>
      <c r="D190" s="172"/>
      <c r="E190" s="172"/>
    </row>
    <row r="191" spans="1:5" ht="15" x14ac:dyDescent="0.25">
      <c r="A191" s="173" t="s">
        <v>80</v>
      </c>
      <c r="B191" s="173" t="s">
        <v>81</v>
      </c>
      <c r="C191" s="172"/>
      <c r="D191" s="172"/>
      <c r="E191" s="172"/>
    </row>
    <row r="192" spans="1:5" ht="15" x14ac:dyDescent="0.25">
      <c r="A192" s="173" t="s">
        <v>68</v>
      </c>
      <c r="B192" s="172"/>
      <c r="C192" s="172"/>
      <c r="D192" s="172"/>
      <c r="E192" s="172"/>
    </row>
    <row r="193" spans="1:5" ht="15" x14ac:dyDescent="0.25">
      <c r="A193" s="173" t="s">
        <v>69</v>
      </c>
      <c r="B193" s="173" t="s">
        <v>169</v>
      </c>
      <c r="C193" s="173" t="s">
        <v>71</v>
      </c>
      <c r="D193" s="173" t="s">
        <v>72</v>
      </c>
      <c r="E193" s="173" t="s">
        <v>170</v>
      </c>
    </row>
    <row r="194" spans="1:5" ht="15" x14ac:dyDescent="0.25">
      <c r="A194" s="173" t="s">
        <v>74</v>
      </c>
      <c r="B194" s="173" t="s">
        <v>559</v>
      </c>
      <c r="C194" s="173"/>
      <c r="D194" s="173"/>
      <c r="E194" s="173"/>
    </row>
    <row r="195" spans="1:5" ht="15" x14ac:dyDescent="0.25">
      <c r="A195" s="173" t="s">
        <v>74</v>
      </c>
      <c r="B195" s="173" t="s">
        <v>560</v>
      </c>
      <c r="C195" s="173"/>
      <c r="D195" s="173"/>
      <c r="E195" s="173"/>
    </row>
    <row r="196" spans="1:5" ht="15" x14ac:dyDescent="0.25">
      <c r="A196" s="173" t="s">
        <v>74</v>
      </c>
      <c r="B196" s="173" t="s">
        <v>561</v>
      </c>
      <c r="C196" s="173"/>
      <c r="D196" s="173"/>
      <c r="E196" s="173"/>
    </row>
    <row r="197" spans="1:5" ht="15" x14ac:dyDescent="0.25">
      <c r="A197" s="173" t="s">
        <v>74</v>
      </c>
      <c r="B197" s="173" t="s">
        <v>562</v>
      </c>
      <c r="C197" s="173"/>
      <c r="D197" s="173"/>
      <c r="E197" s="173"/>
    </row>
    <row r="198" spans="1:5" ht="15" x14ac:dyDescent="0.25">
      <c r="A198" s="173" t="s">
        <v>74</v>
      </c>
      <c r="B198" s="173" t="s">
        <v>563</v>
      </c>
      <c r="C198" s="173"/>
      <c r="D198" s="173"/>
      <c r="E198" s="173"/>
    </row>
    <row r="199" spans="1:5" ht="15" x14ac:dyDescent="0.25">
      <c r="A199" s="173" t="s">
        <v>74</v>
      </c>
      <c r="B199" s="173" t="s">
        <v>564</v>
      </c>
      <c r="C199" s="173"/>
      <c r="D199" s="173"/>
      <c r="E199" s="173"/>
    </row>
    <row r="200" spans="1:5" ht="15" x14ac:dyDescent="0.25">
      <c r="A200" s="173" t="s">
        <v>74</v>
      </c>
      <c r="B200" s="173" t="s">
        <v>565</v>
      </c>
      <c r="C200" s="173"/>
      <c r="D200" s="173"/>
      <c r="E200" s="173"/>
    </row>
    <row r="201" spans="1:5" ht="15" x14ac:dyDescent="0.25">
      <c r="A201" s="173" t="s">
        <v>74</v>
      </c>
      <c r="B201" s="173" t="s">
        <v>566</v>
      </c>
      <c r="C201" s="173"/>
      <c r="D201" s="173"/>
      <c r="E201" s="173"/>
    </row>
    <row r="202" spans="1:5" ht="15" x14ac:dyDescent="0.25">
      <c r="A202" s="173" t="s">
        <v>74</v>
      </c>
      <c r="B202" s="173" t="s">
        <v>567</v>
      </c>
      <c r="C202" s="173"/>
      <c r="D202" s="173"/>
      <c r="E202" s="173"/>
    </row>
    <row r="203" spans="1:5" ht="15" x14ac:dyDescent="0.25">
      <c r="A203" s="173" t="s">
        <v>74</v>
      </c>
      <c r="B203" s="173" t="s">
        <v>568</v>
      </c>
      <c r="C203" s="173"/>
      <c r="D203" s="173"/>
      <c r="E203" s="173"/>
    </row>
    <row r="204" spans="1:5" ht="15" x14ac:dyDescent="0.25">
      <c r="A204" s="173" t="s">
        <v>74</v>
      </c>
      <c r="B204" s="173" t="s">
        <v>569</v>
      </c>
      <c r="C204" s="173"/>
      <c r="D204" s="173"/>
      <c r="E204" s="173"/>
    </row>
    <row r="205" spans="1:5" ht="15" x14ac:dyDescent="0.25">
      <c r="A205" s="173" t="s">
        <v>74</v>
      </c>
      <c r="B205" s="173" t="s">
        <v>570</v>
      </c>
      <c r="C205" s="173"/>
      <c r="D205" s="173"/>
      <c r="E205" s="173"/>
    </row>
    <row r="206" spans="1:5" ht="15" x14ac:dyDescent="0.25">
      <c r="A206" s="173" t="s">
        <v>74</v>
      </c>
      <c r="B206" s="173" t="s">
        <v>571</v>
      </c>
      <c r="C206" s="172"/>
      <c r="D206" s="172"/>
      <c r="E206" s="172"/>
    </row>
    <row r="207" spans="1:5" ht="15" x14ac:dyDescent="0.25">
      <c r="A207" s="173" t="s">
        <v>74</v>
      </c>
      <c r="B207" s="173" t="s">
        <v>572</v>
      </c>
      <c r="C207" s="172"/>
      <c r="D207" s="172"/>
      <c r="E207" s="172"/>
    </row>
    <row r="208" spans="1:5" ht="15" x14ac:dyDescent="0.25">
      <c r="A208" s="173" t="s">
        <v>74</v>
      </c>
      <c r="B208" s="173" t="s">
        <v>139</v>
      </c>
      <c r="C208" s="172"/>
      <c r="D208" s="172"/>
      <c r="E208" s="172"/>
    </row>
    <row r="209" spans="1:5" ht="15" x14ac:dyDescent="0.25">
      <c r="A209" s="173" t="s">
        <v>74</v>
      </c>
      <c r="B209" s="173" t="s">
        <v>573</v>
      </c>
      <c r="C209" s="172"/>
      <c r="D209" s="172"/>
      <c r="E209" s="172"/>
    </row>
    <row r="210" spans="1:5" ht="15" x14ac:dyDescent="0.25">
      <c r="A210" s="173" t="s">
        <v>80</v>
      </c>
      <c r="B210" s="173" t="s">
        <v>81</v>
      </c>
      <c r="C210" s="172"/>
      <c r="D210" s="172"/>
      <c r="E210" s="172"/>
    </row>
    <row r="211" spans="1:5" ht="15" x14ac:dyDescent="0.25">
      <c r="A211" s="173" t="s">
        <v>68</v>
      </c>
      <c r="B211" s="172"/>
      <c r="C211" s="172"/>
      <c r="D211" s="172"/>
      <c r="E211" s="172"/>
    </row>
    <row r="212" spans="1:5" ht="15" x14ac:dyDescent="0.25">
      <c r="A212" s="173" t="s">
        <v>69</v>
      </c>
      <c r="B212" s="173" t="s">
        <v>171</v>
      </c>
      <c r="C212" s="173" t="s">
        <v>71</v>
      </c>
      <c r="D212" s="173" t="s">
        <v>72</v>
      </c>
      <c r="E212" s="173" t="s">
        <v>172</v>
      </c>
    </row>
    <row r="213" spans="1:5" ht="15" x14ac:dyDescent="0.25">
      <c r="A213" s="173" t="s">
        <v>74</v>
      </c>
      <c r="B213" s="173" t="s">
        <v>74</v>
      </c>
      <c r="C213" s="172"/>
      <c r="D213" s="172"/>
      <c r="E213" s="172"/>
    </row>
    <row r="214" spans="1:5" ht="15" x14ac:dyDescent="0.25">
      <c r="A214" s="173" t="s">
        <v>74</v>
      </c>
      <c r="B214" s="173" t="s">
        <v>162</v>
      </c>
      <c r="C214" s="172"/>
      <c r="D214" s="172"/>
      <c r="E214" s="172"/>
    </row>
    <row r="215" spans="1:5" ht="15" x14ac:dyDescent="0.25">
      <c r="A215" s="173" t="s">
        <v>74</v>
      </c>
      <c r="B215" s="173" t="s">
        <v>75</v>
      </c>
      <c r="C215" s="172"/>
      <c r="D215" s="172"/>
      <c r="E215" s="172"/>
    </row>
    <row r="216" spans="1:5" ht="15" x14ac:dyDescent="0.25">
      <c r="A216" s="173" t="s">
        <v>74</v>
      </c>
      <c r="B216" s="177" t="s">
        <v>163</v>
      </c>
      <c r="C216" s="172"/>
      <c r="D216" s="172"/>
      <c r="E216" s="172"/>
    </row>
    <row r="217" spans="1:5" ht="15" x14ac:dyDescent="0.25">
      <c r="A217" s="173" t="s">
        <v>74</v>
      </c>
      <c r="B217" s="173" t="s">
        <v>164</v>
      </c>
      <c r="C217" s="172"/>
      <c r="D217" s="172"/>
      <c r="E217" s="172"/>
    </row>
    <row r="218" spans="1:5" ht="15" x14ac:dyDescent="0.25">
      <c r="A218" s="173" t="s">
        <v>74</v>
      </c>
      <c r="B218" s="173" t="s">
        <v>165</v>
      </c>
      <c r="C218" s="172"/>
      <c r="D218" s="172"/>
      <c r="E218" s="172"/>
    </row>
    <row r="219" spans="1:5" ht="15" x14ac:dyDescent="0.25">
      <c r="A219" s="173" t="s">
        <v>74</v>
      </c>
      <c r="B219" s="173" t="s">
        <v>77</v>
      </c>
      <c r="C219" s="172"/>
      <c r="D219" s="172"/>
      <c r="E219" s="172"/>
    </row>
    <row r="220" spans="1:5" ht="15" x14ac:dyDescent="0.25">
      <c r="A220" s="173" t="s">
        <v>74</v>
      </c>
      <c r="B220" s="173" t="s">
        <v>166</v>
      </c>
      <c r="C220" s="172"/>
      <c r="D220" s="172"/>
      <c r="E220" s="172"/>
    </row>
    <row r="221" spans="1:5" ht="15" x14ac:dyDescent="0.25">
      <c r="A221" s="173" t="s">
        <v>74</v>
      </c>
      <c r="B221" s="173" t="s">
        <v>167</v>
      </c>
      <c r="C221" s="172"/>
      <c r="D221" s="172"/>
      <c r="E221" s="172"/>
    </row>
    <row r="222" spans="1:5" ht="15" x14ac:dyDescent="0.25">
      <c r="A222" s="173" t="s">
        <v>74</v>
      </c>
      <c r="B222" s="173" t="s">
        <v>173</v>
      </c>
      <c r="C222" s="172"/>
      <c r="D222" s="172"/>
      <c r="E222" s="172"/>
    </row>
    <row r="223" spans="1:5" ht="15" x14ac:dyDescent="0.25">
      <c r="A223" s="173" t="s">
        <v>80</v>
      </c>
      <c r="B223" s="173" t="s">
        <v>81</v>
      </c>
      <c r="C223" s="172"/>
      <c r="D223" s="172"/>
      <c r="E223" s="172"/>
    </row>
    <row r="224" spans="1:5" ht="15" x14ac:dyDescent="0.25">
      <c r="A224" s="173" t="s">
        <v>68</v>
      </c>
      <c r="B224" s="172"/>
      <c r="C224" s="172"/>
      <c r="D224" s="172"/>
      <c r="E224" s="172"/>
    </row>
    <row r="225" spans="1:5" ht="15" x14ac:dyDescent="0.25">
      <c r="A225" s="173" t="s">
        <v>69</v>
      </c>
      <c r="B225" s="173" t="s">
        <v>174</v>
      </c>
      <c r="C225" s="173" t="s">
        <v>71</v>
      </c>
      <c r="D225" s="173" t="s">
        <v>72</v>
      </c>
      <c r="E225" s="173" t="s">
        <v>175</v>
      </c>
    </row>
    <row r="226" spans="1:5" ht="15" x14ac:dyDescent="0.25">
      <c r="A226" s="173" t="s">
        <v>74</v>
      </c>
      <c r="B226" s="173" t="s">
        <v>154</v>
      </c>
      <c r="C226" s="172"/>
      <c r="D226" s="172"/>
      <c r="E226" s="172"/>
    </row>
    <row r="227" spans="1:5" ht="15" x14ac:dyDescent="0.25">
      <c r="A227" s="173" t="s">
        <v>74</v>
      </c>
      <c r="B227" s="173" t="s">
        <v>176</v>
      </c>
      <c r="C227" s="172"/>
      <c r="D227" s="172"/>
      <c r="E227" s="172"/>
    </row>
    <row r="228" spans="1:5" ht="15" x14ac:dyDescent="0.25">
      <c r="A228" s="173" t="s">
        <v>74</v>
      </c>
      <c r="B228" s="173" t="s">
        <v>177</v>
      </c>
      <c r="C228" s="172"/>
      <c r="D228" s="172"/>
      <c r="E228" s="172"/>
    </row>
    <row r="229" spans="1:5" ht="15" x14ac:dyDescent="0.25">
      <c r="A229" s="173" t="s">
        <v>74</v>
      </c>
      <c r="B229" s="173" t="s">
        <v>158</v>
      </c>
      <c r="C229" s="172"/>
      <c r="D229" s="172"/>
      <c r="E229" s="172"/>
    </row>
    <row r="230" spans="1:5" ht="15" x14ac:dyDescent="0.25">
      <c r="A230" s="173" t="s">
        <v>80</v>
      </c>
      <c r="B230" s="173" t="s">
        <v>81</v>
      </c>
      <c r="C230" s="172"/>
      <c r="D230" s="172"/>
      <c r="E230" s="172"/>
    </row>
    <row r="231" spans="1:5" ht="15" x14ac:dyDescent="0.25">
      <c r="A231" s="173" t="s">
        <v>68</v>
      </c>
      <c r="B231" s="172"/>
      <c r="C231" s="172"/>
      <c r="D231" s="172"/>
      <c r="E231" s="172"/>
    </row>
    <row r="232" spans="1:5" ht="15" x14ac:dyDescent="0.25">
      <c r="A232" s="173" t="s">
        <v>69</v>
      </c>
      <c r="B232" s="173" t="s">
        <v>178</v>
      </c>
      <c r="C232" s="173" t="s">
        <v>71</v>
      </c>
      <c r="D232" s="173" t="s">
        <v>72</v>
      </c>
      <c r="E232" s="173" t="s">
        <v>179</v>
      </c>
    </row>
    <row r="233" spans="1:5" ht="15" x14ac:dyDescent="0.25">
      <c r="A233" s="173" t="s">
        <v>74</v>
      </c>
      <c r="B233" s="173" t="s">
        <v>74</v>
      </c>
      <c r="C233" s="172"/>
      <c r="D233" s="172"/>
      <c r="E233" s="172"/>
    </row>
    <row r="234" spans="1:5" ht="15" x14ac:dyDescent="0.25">
      <c r="A234" s="173" t="s">
        <v>74</v>
      </c>
      <c r="B234" s="173" t="s">
        <v>180</v>
      </c>
      <c r="C234" s="172"/>
      <c r="D234" s="172"/>
      <c r="E234" s="172"/>
    </row>
    <row r="235" spans="1:5" ht="15" x14ac:dyDescent="0.25">
      <c r="A235" s="173" t="s">
        <v>74</v>
      </c>
      <c r="B235" s="173" t="s">
        <v>75</v>
      </c>
      <c r="C235" s="172"/>
      <c r="D235" s="172"/>
      <c r="E235" s="172"/>
    </row>
    <row r="236" spans="1:5" ht="15" x14ac:dyDescent="0.25">
      <c r="A236" s="173" t="s">
        <v>74</v>
      </c>
      <c r="B236" s="173" t="s">
        <v>181</v>
      </c>
      <c r="C236" s="172"/>
      <c r="D236" s="172"/>
      <c r="E236" s="172"/>
    </row>
    <row r="237" spans="1:5" ht="15" x14ac:dyDescent="0.25">
      <c r="A237" s="173" t="s">
        <v>74</v>
      </c>
      <c r="B237" s="173" t="s">
        <v>77</v>
      </c>
      <c r="C237" s="172"/>
      <c r="D237" s="172"/>
      <c r="E237" s="172"/>
    </row>
    <row r="238" spans="1:5" ht="15" x14ac:dyDescent="0.25">
      <c r="A238" s="173" t="s">
        <v>74</v>
      </c>
      <c r="B238" s="173" t="s">
        <v>78</v>
      </c>
      <c r="C238" s="172"/>
      <c r="D238" s="172"/>
      <c r="E238" s="172"/>
    </row>
    <row r="239" spans="1:5" ht="15" x14ac:dyDescent="0.25">
      <c r="A239" s="173" t="s">
        <v>74</v>
      </c>
      <c r="B239" s="173" t="s">
        <v>79</v>
      </c>
      <c r="C239" s="172"/>
      <c r="D239" s="172"/>
      <c r="E239" s="172"/>
    </row>
    <row r="240" spans="1:5" ht="15" x14ac:dyDescent="0.25">
      <c r="A240" s="173" t="s">
        <v>74</v>
      </c>
      <c r="B240" s="173" t="s">
        <v>182</v>
      </c>
      <c r="C240" s="172"/>
      <c r="D240" s="172"/>
      <c r="E240" s="172"/>
    </row>
    <row r="241" spans="1:5" ht="15" x14ac:dyDescent="0.25">
      <c r="A241" s="173" t="s">
        <v>74</v>
      </c>
      <c r="B241" s="173" t="s">
        <v>183</v>
      </c>
      <c r="C241" s="172"/>
      <c r="D241" s="172"/>
      <c r="E241" s="172"/>
    </row>
    <row r="242" spans="1:5" ht="15" x14ac:dyDescent="0.25">
      <c r="A242" s="173" t="s">
        <v>74</v>
      </c>
      <c r="B242" s="173" t="s">
        <v>184</v>
      </c>
      <c r="C242" s="172"/>
      <c r="D242" s="172"/>
      <c r="E242" s="172"/>
    </row>
    <row r="243" spans="1:5" ht="15" x14ac:dyDescent="0.25">
      <c r="A243" s="173" t="s">
        <v>80</v>
      </c>
      <c r="B243" s="173" t="s">
        <v>81</v>
      </c>
      <c r="C243" s="172"/>
      <c r="D243" s="172"/>
      <c r="E243" s="172"/>
    </row>
    <row r="244" spans="1:5" ht="15" x14ac:dyDescent="0.25">
      <c r="A244" s="173" t="s">
        <v>68</v>
      </c>
      <c r="B244" s="172"/>
      <c r="C244" s="172"/>
      <c r="D244" s="172"/>
      <c r="E244" s="172"/>
    </row>
    <row r="245" spans="1:5" ht="15" x14ac:dyDescent="0.25">
      <c r="A245" s="173" t="s">
        <v>69</v>
      </c>
      <c r="B245" s="173" t="s">
        <v>185</v>
      </c>
      <c r="C245" s="173" t="s">
        <v>71</v>
      </c>
      <c r="D245" s="173" t="s">
        <v>72</v>
      </c>
      <c r="E245" s="173" t="s">
        <v>186</v>
      </c>
    </row>
    <row r="246" spans="1:5" ht="15" x14ac:dyDescent="0.25">
      <c r="A246" s="173" t="s">
        <v>74</v>
      </c>
      <c r="B246" s="173" t="s">
        <v>74</v>
      </c>
      <c r="C246" s="172"/>
      <c r="D246" s="172"/>
      <c r="E246" s="172"/>
    </row>
    <row r="247" spans="1:5" ht="15" x14ac:dyDescent="0.25">
      <c r="A247" s="173" t="s">
        <v>74</v>
      </c>
      <c r="B247" s="173" t="s">
        <v>180</v>
      </c>
      <c r="C247" s="172"/>
      <c r="D247" s="172"/>
      <c r="E247" s="172"/>
    </row>
    <row r="248" spans="1:5" ht="15" x14ac:dyDescent="0.25">
      <c r="A248" s="173" t="s">
        <v>74</v>
      </c>
      <c r="B248" s="173" t="s">
        <v>75</v>
      </c>
      <c r="C248" s="172"/>
      <c r="D248" s="172"/>
      <c r="E248" s="172"/>
    </row>
    <row r="249" spans="1:5" ht="15" x14ac:dyDescent="0.25">
      <c r="A249" s="173" t="s">
        <v>74</v>
      </c>
      <c r="B249" s="173" t="s">
        <v>181</v>
      </c>
      <c r="C249" s="172"/>
      <c r="D249" s="172"/>
      <c r="E249" s="172"/>
    </row>
    <row r="250" spans="1:5" ht="15" x14ac:dyDescent="0.25">
      <c r="A250" s="173" t="s">
        <v>74</v>
      </c>
      <c r="B250" s="173" t="s">
        <v>77</v>
      </c>
      <c r="C250" s="172"/>
      <c r="D250" s="172"/>
      <c r="E250" s="172"/>
    </row>
    <row r="251" spans="1:5" ht="15" x14ac:dyDescent="0.25">
      <c r="A251" s="173" t="s">
        <v>74</v>
      </c>
      <c r="B251" s="173" t="s">
        <v>78</v>
      </c>
      <c r="C251" s="172"/>
      <c r="D251" s="172"/>
      <c r="E251" s="172"/>
    </row>
    <row r="252" spans="1:5" ht="15" x14ac:dyDescent="0.25">
      <c r="A252" s="173" t="s">
        <v>74</v>
      </c>
      <c r="B252" s="173" t="s">
        <v>79</v>
      </c>
      <c r="C252" s="172"/>
      <c r="D252" s="172"/>
      <c r="E252" s="172"/>
    </row>
    <row r="253" spans="1:5" ht="15" x14ac:dyDescent="0.25">
      <c r="A253" s="173" t="s">
        <v>74</v>
      </c>
      <c r="B253" s="173" t="s">
        <v>187</v>
      </c>
      <c r="C253" s="172"/>
      <c r="D253" s="172"/>
      <c r="E253" s="172"/>
    </row>
    <row r="254" spans="1:5" ht="15" x14ac:dyDescent="0.25">
      <c r="A254" s="173" t="s">
        <v>74</v>
      </c>
      <c r="B254" s="173" t="s">
        <v>183</v>
      </c>
      <c r="C254" s="172"/>
      <c r="D254" s="172"/>
      <c r="E254" s="172"/>
    </row>
    <row r="255" spans="1:5" ht="15" x14ac:dyDescent="0.25">
      <c r="A255" s="173" t="s">
        <v>74</v>
      </c>
      <c r="B255" s="173" t="s">
        <v>184</v>
      </c>
      <c r="C255" s="172"/>
      <c r="D255" s="172"/>
      <c r="E255" s="172"/>
    </row>
    <row r="256" spans="1:5" ht="15" x14ac:dyDescent="0.25">
      <c r="A256" s="173" t="s">
        <v>80</v>
      </c>
      <c r="B256" s="173" t="s">
        <v>81</v>
      </c>
      <c r="C256" s="172"/>
      <c r="D256" s="172"/>
      <c r="E256" s="172"/>
    </row>
    <row r="257" spans="1:5" ht="15" x14ac:dyDescent="0.25">
      <c r="A257" s="173" t="s">
        <v>68</v>
      </c>
      <c r="B257" s="172"/>
      <c r="C257" s="172"/>
      <c r="D257" s="172"/>
      <c r="E257" s="172"/>
    </row>
    <row r="258" spans="1:5" ht="15" x14ac:dyDescent="0.25">
      <c r="A258" s="173" t="s">
        <v>69</v>
      </c>
      <c r="B258" s="173" t="s">
        <v>188</v>
      </c>
      <c r="C258" s="173" t="s">
        <v>71</v>
      </c>
      <c r="D258" s="173" t="s">
        <v>72</v>
      </c>
      <c r="E258" s="173" t="s">
        <v>189</v>
      </c>
    </row>
    <row r="259" spans="1:5" ht="15" x14ac:dyDescent="0.25">
      <c r="A259" s="173" t="s">
        <v>74</v>
      </c>
      <c r="B259" s="173" t="s">
        <v>74</v>
      </c>
      <c r="C259" s="172"/>
      <c r="D259" s="172"/>
      <c r="E259" s="172"/>
    </row>
    <row r="260" spans="1:5" ht="15" x14ac:dyDescent="0.25">
      <c r="A260" s="173" t="s">
        <v>74</v>
      </c>
      <c r="B260" s="173" t="s">
        <v>180</v>
      </c>
      <c r="C260" s="172"/>
      <c r="D260" s="172"/>
      <c r="E260" s="172"/>
    </row>
    <row r="261" spans="1:5" ht="15" x14ac:dyDescent="0.25">
      <c r="A261" s="173" t="s">
        <v>74</v>
      </c>
      <c r="B261" s="173" t="s">
        <v>75</v>
      </c>
      <c r="C261" s="172"/>
      <c r="D261" s="172"/>
      <c r="E261" s="172"/>
    </row>
    <row r="262" spans="1:5" ht="15" x14ac:dyDescent="0.25">
      <c r="A262" s="173" t="s">
        <v>74</v>
      </c>
      <c r="B262" s="173" t="s">
        <v>181</v>
      </c>
      <c r="C262" s="172"/>
      <c r="D262" s="172"/>
      <c r="E262" s="172"/>
    </row>
    <row r="263" spans="1:5" ht="15" x14ac:dyDescent="0.25">
      <c r="A263" s="173" t="s">
        <v>74</v>
      </c>
      <c r="B263" s="173" t="s">
        <v>77</v>
      </c>
      <c r="C263" s="172"/>
      <c r="D263" s="172"/>
      <c r="E263" s="172"/>
    </row>
    <row r="264" spans="1:5" ht="15" x14ac:dyDescent="0.25">
      <c r="A264" s="173" t="s">
        <v>74</v>
      </c>
      <c r="B264" s="173" t="s">
        <v>78</v>
      </c>
      <c r="C264" s="172"/>
      <c r="D264" s="172"/>
      <c r="E264" s="172"/>
    </row>
    <row r="265" spans="1:5" ht="15" x14ac:dyDescent="0.25">
      <c r="A265" s="173" t="s">
        <v>74</v>
      </c>
      <c r="B265" s="173" t="s">
        <v>79</v>
      </c>
      <c r="C265" s="172"/>
      <c r="D265" s="172"/>
      <c r="E265" s="172"/>
    </row>
    <row r="266" spans="1:5" ht="15" x14ac:dyDescent="0.25">
      <c r="A266" s="173" t="s">
        <v>74</v>
      </c>
      <c r="B266" s="173" t="s">
        <v>190</v>
      </c>
      <c r="C266" s="172"/>
      <c r="D266" s="172"/>
      <c r="E266" s="172"/>
    </row>
    <row r="267" spans="1:5" ht="15" x14ac:dyDescent="0.25">
      <c r="A267" s="173" t="s">
        <v>74</v>
      </c>
      <c r="B267" s="173" t="s">
        <v>191</v>
      </c>
      <c r="C267" s="172"/>
      <c r="D267" s="172"/>
      <c r="E267" s="172"/>
    </row>
    <row r="268" spans="1:5" ht="15" x14ac:dyDescent="0.25">
      <c r="A268" s="173" t="s">
        <v>74</v>
      </c>
      <c r="B268" s="173" t="s">
        <v>192</v>
      </c>
      <c r="C268" s="172"/>
      <c r="D268" s="172"/>
      <c r="E268" s="172"/>
    </row>
    <row r="269" spans="1:5" ht="15" x14ac:dyDescent="0.25">
      <c r="A269" s="173" t="s">
        <v>80</v>
      </c>
      <c r="B269" s="173" t="s">
        <v>81</v>
      </c>
      <c r="C269" s="172"/>
      <c r="D269" s="172"/>
      <c r="E269" s="172"/>
    </row>
    <row r="270" spans="1:5" ht="15" x14ac:dyDescent="0.25">
      <c r="A270" s="173" t="s">
        <v>68</v>
      </c>
      <c r="B270" s="172"/>
      <c r="C270" s="172"/>
      <c r="D270" s="172"/>
      <c r="E270" s="172"/>
    </row>
    <row r="271" spans="1:5" ht="15" x14ac:dyDescent="0.25">
      <c r="A271" s="173" t="s">
        <v>69</v>
      </c>
      <c r="B271" s="173" t="s">
        <v>193</v>
      </c>
      <c r="C271" s="173" t="s">
        <v>71</v>
      </c>
      <c r="D271" s="173" t="s">
        <v>72</v>
      </c>
      <c r="E271" s="173" t="s">
        <v>194</v>
      </c>
    </row>
    <row r="272" spans="1:5" ht="15" x14ac:dyDescent="0.25">
      <c r="A272" s="173" t="s">
        <v>74</v>
      </c>
      <c r="B272" s="173" t="s">
        <v>74</v>
      </c>
      <c r="C272" s="172"/>
      <c r="D272" s="172"/>
      <c r="E272" s="172"/>
    </row>
    <row r="273" spans="1:5" ht="15" x14ac:dyDescent="0.25">
      <c r="A273" s="173" t="s">
        <v>74</v>
      </c>
      <c r="B273" s="173" t="s">
        <v>180</v>
      </c>
      <c r="C273" s="172"/>
      <c r="D273" s="172"/>
      <c r="E273" s="172"/>
    </row>
    <row r="274" spans="1:5" ht="15" x14ac:dyDescent="0.25">
      <c r="A274" s="173" t="s">
        <v>74</v>
      </c>
      <c r="B274" s="173" t="s">
        <v>75</v>
      </c>
      <c r="C274" s="172"/>
      <c r="D274" s="172"/>
      <c r="E274" s="172"/>
    </row>
    <row r="275" spans="1:5" ht="15" x14ac:dyDescent="0.25">
      <c r="A275" s="173" t="s">
        <v>74</v>
      </c>
      <c r="B275" s="173" t="s">
        <v>181</v>
      </c>
      <c r="C275" s="172"/>
      <c r="D275" s="172"/>
      <c r="E275" s="172"/>
    </row>
    <row r="276" spans="1:5" ht="15" x14ac:dyDescent="0.25">
      <c r="A276" s="173" t="s">
        <v>74</v>
      </c>
      <c r="B276" s="173" t="s">
        <v>77</v>
      </c>
      <c r="C276" s="172"/>
      <c r="D276" s="172"/>
      <c r="E276" s="172"/>
    </row>
    <row r="277" spans="1:5" ht="15" x14ac:dyDescent="0.25">
      <c r="A277" s="173" t="s">
        <v>74</v>
      </c>
      <c r="B277" s="173" t="s">
        <v>78</v>
      </c>
      <c r="C277" s="172"/>
      <c r="D277" s="172"/>
      <c r="E277" s="172"/>
    </row>
    <row r="278" spans="1:5" ht="15" x14ac:dyDescent="0.25">
      <c r="A278" s="173" t="s">
        <v>74</v>
      </c>
      <c r="B278" s="173" t="s">
        <v>79</v>
      </c>
      <c r="C278" s="172"/>
      <c r="D278" s="172"/>
      <c r="E278" s="172"/>
    </row>
    <row r="279" spans="1:5" ht="15" x14ac:dyDescent="0.25">
      <c r="A279" s="173" t="s">
        <v>74</v>
      </c>
      <c r="B279" s="173" t="s">
        <v>195</v>
      </c>
      <c r="C279" s="172"/>
      <c r="D279" s="172"/>
      <c r="E279" s="172"/>
    </row>
    <row r="280" spans="1:5" ht="15" x14ac:dyDescent="0.25">
      <c r="A280" s="173" t="s">
        <v>74</v>
      </c>
      <c r="B280" s="173" t="s">
        <v>191</v>
      </c>
      <c r="C280" s="172"/>
      <c r="D280" s="172"/>
      <c r="E280" s="172"/>
    </row>
    <row r="281" spans="1:5" ht="15" x14ac:dyDescent="0.25">
      <c r="A281" s="173" t="s">
        <v>74</v>
      </c>
      <c r="B281" s="173" t="s">
        <v>192</v>
      </c>
      <c r="C281" s="172"/>
      <c r="D281" s="172"/>
      <c r="E281" s="172"/>
    </row>
    <row r="282" spans="1:5" ht="15" x14ac:dyDescent="0.25">
      <c r="A282" s="173" t="s">
        <v>80</v>
      </c>
      <c r="B282" s="173" t="s">
        <v>81</v>
      </c>
      <c r="C282" s="172"/>
      <c r="D282" s="172"/>
      <c r="E282" s="172"/>
    </row>
    <row r="283" spans="1:5" ht="15" x14ac:dyDescent="0.25">
      <c r="A283" s="173" t="s">
        <v>68</v>
      </c>
      <c r="B283" s="172"/>
      <c r="C283" s="172"/>
      <c r="D283" s="172"/>
      <c r="E283" s="172"/>
    </row>
    <row r="284" spans="1:5" ht="15" x14ac:dyDescent="0.25">
      <c r="A284" s="173" t="s">
        <v>69</v>
      </c>
      <c r="B284" s="173" t="s">
        <v>282</v>
      </c>
      <c r="C284" s="173" t="s">
        <v>71</v>
      </c>
      <c r="D284" s="173" t="s">
        <v>72</v>
      </c>
      <c r="E284" s="173" t="s">
        <v>196</v>
      </c>
    </row>
    <row r="285" spans="1:5" ht="15" x14ac:dyDescent="0.25">
      <c r="A285" s="173" t="s">
        <v>74</v>
      </c>
      <c r="B285" s="173" t="s">
        <v>74</v>
      </c>
      <c r="C285" s="172"/>
      <c r="D285" s="172"/>
      <c r="E285" s="172"/>
    </row>
    <row r="286" spans="1:5" ht="15" x14ac:dyDescent="0.25">
      <c r="A286" s="173" t="s">
        <v>74</v>
      </c>
      <c r="B286" s="173" t="s">
        <v>180</v>
      </c>
      <c r="C286" s="172"/>
      <c r="D286" s="172"/>
      <c r="E286" s="172"/>
    </row>
    <row r="287" spans="1:5" ht="15" x14ac:dyDescent="0.25">
      <c r="A287" s="173" t="s">
        <v>74</v>
      </c>
      <c r="B287" s="173" t="s">
        <v>75</v>
      </c>
      <c r="C287" s="172"/>
      <c r="D287" s="172"/>
      <c r="E287" s="172"/>
    </row>
    <row r="288" spans="1:5" ht="15" x14ac:dyDescent="0.25">
      <c r="A288" s="173" t="s">
        <v>74</v>
      </c>
      <c r="B288" s="173" t="s">
        <v>181</v>
      </c>
      <c r="C288" s="172"/>
      <c r="D288" s="172"/>
      <c r="E288" s="172"/>
    </row>
    <row r="289" spans="1:5" ht="15" x14ac:dyDescent="0.25">
      <c r="A289" s="173" t="s">
        <v>74</v>
      </c>
      <c r="B289" s="173" t="s">
        <v>77</v>
      </c>
      <c r="C289" s="172"/>
      <c r="D289" s="172"/>
      <c r="E289" s="172"/>
    </row>
    <row r="290" spans="1:5" ht="15" x14ac:dyDescent="0.25">
      <c r="A290" s="173" t="s">
        <v>74</v>
      </c>
      <c r="B290" s="173" t="s">
        <v>78</v>
      </c>
      <c r="C290" s="172"/>
      <c r="D290" s="172"/>
      <c r="E290" s="172"/>
    </row>
    <row r="291" spans="1:5" ht="15" x14ac:dyDescent="0.25">
      <c r="A291" s="173" t="s">
        <v>74</v>
      </c>
      <c r="B291" s="173" t="s">
        <v>79</v>
      </c>
      <c r="C291" s="172"/>
      <c r="D291" s="172"/>
      <c r="E291" s="172"/>
    </row>
    <row r="292" spans="1:5" ht="15" x14ac:dyDescent="0.25">
      <c r="A292" s="173" t="s">
        <v>74</v>
      </c>
      <c r="B292" s="173" t="s">
        <v>197</v>
      </c>
      <c r="C292" s="172"/>
      <c r="D292" s="172"/>
      <c r="E292" s="172"/>
    </row>
    <row r="293" spans="1:5" ht="15" x14ac:dyDescent="0.25">
      <c r="A293" s="173" t="s">
        <v>74</v>
      </c>
      <c r="B293" s="173" t="s">
        <v>198</v>
      </c>
      <c r="C293" s="172"/>
      <c r="D293" s="172"/>
      <c r="E293" s="172"/>
    </row>
    <row r="294" spans="1:5" ht="15" x14ac:dyDescent="0.25">
      <c r="A294" s="173" t="s">
        <v>74</v>
      </c>
      <c r="B294" s="173" t="s">
        <v>184</v>
      </c>
      <c r="C294" s="172"/>
      <c r="D294" s="172"/>
      <c r="E294" s="172"/>
    </row>
    <row r="295" spans="1:5" ht="15" x14ac:dyDescent="0.25">
      <c r="A295" s="173" t="s">
        <v>80</v>
      </c>
      <c r="B295" s="173" t="s">
        <v>81</v>
      </c>
      <c r="C295" s="172"/>
      <c r="D295" s="172"/>
      <c r="E295" s="172"/>
    </row>
    <row r="296" spans="1:5" ht="15" x14ac:dyDescent="0.25">
      <c r="A296" s="173" t="s">
        <v>68</v>
      </c>
      <c r="B296" s="172"/>
      <c r="C296" s="172"/>
      <c r="D296" s="172"/>
      <c r="E296" s="172"/>
    </row>
    <row r="297" spans="1:5" ht="15" x14ac:dyDescent="0.25">
      <c r="A297" s="173" t="s">
        <v>69</v>
      </c>
      <c r="B297" s="173" t="s">
        <v>199</v>
      </c>
      <c r="C297" s="173" t="s">
        <v>71</v>
      </c>
      <c r="D297" s="173" t="s">
        <v>72</v>
      </c>
      <c r="E297" s="173" t="s">
        <v>200</v>
      </c>
    </row>
    <row r="298" spans="1:5" ht="15" x14ac:dyDescent="0.25">
      <c r="A298" s="173" t="s">
        <v>74</v>
      </c>
      <c r="B298" s="173" t="s">
        <v>74</v>
      </c>
      <c r="C298" s="172"/>
      <c r="D298" s="172"/>
      <c r="E298" s="172"/>
    </row>
    <row r="299" spans="1:5" ht="15" x14ac:dyDescent="0.25">
      <c r="A299" s="173" t="s">
        <v>74</v>
      </c>
      <c r="B299" s="173" t="s">
        <v>180</v>
      </c>
      <c r="C299" s="172"/>
      <c r="D299" s="172"/>
      <c r="E299" s="172"/>
    </row>
    <row r="300" spans="1:5" ht="15" x14ac:dyDescent="0.25">
      <c r="A300" s="173" t="s">
        <v>74</v>
      </c>
      <c r="B300" s="173" t="s">
        <v>75</v>
      </c>
      <c r="C300" s="172"/>
      <c r="D300" s="172"/>
      <c r="E300" s="172"/>
    </row>
    <row r="301" spans="1:5" ht="15" x14ac:dyDescent="0.25">
      <c r="A301" s="173" t="s">
        <v>74</v>
      </c>
      <c r="B301" s="173" t="s">
        <v>181</v>
      </c>
      <c r="C301" s="172"/>
      <c r="D301" s="172"/>
      <c r="E301" s="172"/>
    </row>
    <row r="302" spans="1:5" ht="15" x14ac:dyDescent="0.25">
      <c r="A302" s="173" t="s">
        <v>74</v>
      </c>
      <c r="B302" s="173" t="s">
        <v>77</v>
      </c>
      <c r="C302" s="172"/>
      <c r="D302" s="172"/>
      <c r="E302" s="172"/>
    </row>
    <row r="303" spans="1:5" ht="15" x14ac:dyDescent="0.25">
      <c r="A303" s="173" t="s">
        <v>74</v>
      </c>
      <c r="B303" s="173" t="s">
        <v>78</v>
      </c>
      <c r="C303" s="172"/>
      <c r="D303" s="172"/>
      <c r="E303" s="172"/>
    </row>
    <row r="304" spans="1:5" ht="15" x14ac:dyDescent="0.25">
      <c r="A304" s="173" t="s">
        <v>74</v>
      </c>
      <c r="B304" s="173" t="s">
        <v>79</v>
      </c>
      <c r="C304" s="172"/>
      <c r="D304" s="172"/>
      <c r="E304" s="172"/>
    </row>
    <row r="305" spans="1:5" ht="15" x14ac:dyDescent="0.25">
      <c r="A305" s="173" t="s">
        <v>74</v>
      </c>
      <c r="B305" s="173" t="s">
        <v>190</v>
      </c>
      <c r="C305" s="172"/>
      <c r="D305" s="172"/>
      <c r="E305" s="172"/>
    </row>
    <row r="306" spans="1:5" ht="15" x14ac:dyDescent="0.25">
      <c r="A306" s="173" t="s">
        <v>74</v>
      </c>
      <c r="B306" s="173" t="s">
        <v>191</v>
      </c>
      <c r="C306" s="172"/>
      <c r="D306" s="172"/>
      <c r="E306" s="172"/>
    </row>
    <row r="307" spans="1:5" ht="15" x14ac:dyDescent="0.25">
      <c r="A307" s="173" t="s">
        <v>74</v>
      </c>
      <c r="B307" s="173" t="s">
        <v>192</v>
      </c>
      <c r="C307" s="172"/>
      <c r="D307" s="172"/>
      <c r="E307" s="172"/>
    </row>
    <row r="308" spans="1:5" ht="15" x14ac:dyDescent="0.25">
      <c r="A308" s="173" t="s">
        <v>80</v>
      </c>
      <c r="B308" s="173" t="s">
        <v>81</v>
      </c>
      <c r="C308" s="172"/>
      <c r="D308" s="172"/>
      <c r="E308" s="172"/>
    </row>
    <row r="309" spans="1:5" ht="15" x14ac:dyDescent="0.25">
      <c r="A309" s="173" t="s">
        <v>68</v>
      </c>
      <c r="B309" s="172"/>
      <c r="C309" s="172"/>
      <c r="D309" s="172"/>
      <c r="E309" s="172"/>
    </row>
    <row r="310" spans="1:5" ht="15" x14ac:dyDescent="0.25">
      <c r="A310" s="173" t="s">
        <v>69</v>
      </c>
      <c r="B310" s="173" t="s">
        <v>201</v>
      </c>
      <c r="C310" s="173" t="s">
        <v>71</v>
      </c>
      <c r="D310" s="173" t="s">
        <v>72</v>
      </c>
      <c r="E310" s="173" t="s">
        <v>202</v>
      </c>
    </row>
    <row r="311" spans="1:5" ht="15" x14ac:dyDescent="0.25">
      <c r="A311" s="173" t="s">
        <v>74</v>
      </c>
      <c r="B311" s="173" t="s">
        <v>74</v>
      </c>
      <c r="C311" s="172"/>
      <c r="D311" s="172"/>
      <c r="E311" s="172"/>
    </row>
    <row r="312" spans="1:5" ht="15" x14ac:dyDescent="0.25">
      <c r="A312" s="173" t="s">
        <v>74</v>
      </c>
      <c r="B312" s="173" t="s">
        <v>180</v>
      </c>
      <c r="C312" s="172"/>
      <c r="D312" s="172"/>
      <c r="E312" s="172"/>
    </row>
    <row r="313" spans="1:5" ht="15" x14ac:dyDescent="0.25">
      <c r="A313" s="173" t="s">
        <v>74</v>
      </c>
      <c r="B313" s="173" t="s">
        <v>75</v>
      </c>
      <c r="C313" s="172"/>
      <c r="D313" s="172"/>
      <c r="E313" s="172"/>
    </row>
    <row r="314" spans="1:5" ht="15" x14ac:dyDescent="0.25">
      <c r="A314" s="173" t="s">
        <v>74</v>
      </c>
      <c r="B314" s="173" t="s">
        <v>181</v>
      </c>
      <c r="C314" s="172"/>
      <c r="D314" s="172"/>
      <c r="E314" s="172"/>
    </row>
    <row r="315" spans="1:5" ht="15" x14ac:dyDescent="0.25">
      <c r="A315" s="173" t="s">
        <v>74</v>
      </c>
      <c r="B315" s="173" t="s">
        <v>77</v>
      </c>
      <c r="C315" s="172"/>
      <c r="D315" s="172"/>
      <c r="E315" s="172"/>
    </row>
    <row r="316" spans="1:5" ht="15" x14ac:dyDescent="0.25">
      <c r="A316" s="173" t="s">
        <v>74</v>
      </c>
      <c r="B316" s="173" t="s">
        <v>78</v>
      </c>
      <c r="C316" s="172"/>
      <c r="D316" s="172"/>
      <c r="E316" s="172"/>
    </row>
    <row r="317" spans="1:5" ht="15" x14ac:dyDescent="0.25">
      <c r="A317" s="173" t="s">
        <v>74</v>
      </c>
      <c r="B317" s="173" t="s">
        <v>79</v>
      </c>
      <c r="C317" s="172"/>
      <c r="D317" s="172"/>
      <c r="E317" s="172"/>
    </row>
    <row r="318" spans="1:5" ht="15" x14ac:dyDescent="0.25">
      <c r="A318" s="173" t="s">
        <v>74</v>
      </c>
      <c r="B318" s="173" t="s">
        <v>195</v>
      </c>
      <c r="C318" s="172"/>
      <c r="D318" s="172"/>
      <c r="E318" s="172"/>
    </row>
    <row r="319" spans="1:5" ht="15" x14ac:dyDescent="0.25">
      <c r="A319" s="173" t="s">
        <v>74</v>
      </c>
      <c r="B319" s="173" t="s">
        <v>191</v>
      </c>
      <c r="C319" s="172"/>
      <c r="D319" s="172"/>
      <c r="E319" s="172"/>
    </row>
    <row r="320" spans="1:5" ht="15" x14ac:dyDescent="0.25">
      <c r="A320" s="173" t="s">
        <v>74</v>
      </c>
      <c r="B320" s="173" t="s">
        <v>192</v>
      </c>
      <c r="C320" s="172"/>
      <c r="D320" s="172"/>
      <c r="E320" s="172"/>
    </row>
    <row r="321" spans="1:5" ht="15" x14ac:dyDescent="0.25">
      <c r="A321" s="173" t="s">
        <v>80</v>
      </c>
      <c r="B321" s="173" t="s">
        <v>81</v>
      </c>
      <c r="C321" s="172"/>
      <c r="D321" s="172"/>
      <c r="E321" s="172"/>
    </row>
    <row r="322" spans="1:5" ht="15" x14ac:dyDescent="0.25">
      <c r="A322" s="173" t="s">
        <v>68</v>
      </c>
      <c r="B322" s="172"/>
      <c r="C322" s="172"/>
      <c r="D322" s="172"/>
      <c r="E322" s="172"/>
    </row>
    <row r="323" spans="1:5" ht="15" x14ac:dyDescent="0.25">
      <c r="A323" s="173" t="s">
        <v>69</v>
      </c>
      <c r="B323" s="173" t="s">
        <v>70</v>
      </c>
      <c r="C323" s="173" t="s">
        <v>71</v>
      </c>
      <c r="D323" s="173" t="s">
        <v>72</v>
      </c>
      <c r="E323" s="173" t="s">
        <v>203</v>
      </c>
    </row>
    <row r="324" spans="1:5" ht="15" x14ac:dyDescent="0.25">
      <c r="A324" s="173" t="s">
        <v>74</v>
      </c>
      <c r="B324" s="173" t="s">
        <v>74</v>
      </c>
      <c r="C324" s="172"/>
      <c r="D324" s="172"/>
      <c r="E324" s="172"/>
    </row>
    <row r="325" spans="1:5" ht="15" x14ac:dyDescent="0.25">
      <c r="A325" s="173" t="s">
        <v>74</v>
      </c>
      <c r="B325" s="173" t="s">
        <v>204</v>
      </c>
      <c r="C325" s="172"/>
      <c r="D325" s="172"/>
      <c r="E325" s="172"/>
    </row>
    <row r="326" spans="1:5" ht="15" x14ac:dyDescent="0.25">
      <c r="A326" s="173" t="s">
        <v>74</v>
      </c>
      <c r="B326" s="173" t="s">
        <v>75</v>
      </c>
      <c r="C326" s="172"/>
      <c r="D326" s="172"/>
      <c r="E326" s="172"/>
    </row>
    <row r="327" spans="1:5" ht="15" x14ac:dyDescent="0.25">
      <c r="A327" s="173" t="s">
        <v>74</v>
      </c>
      <c r="B327" s="173" t="s">
        <v>205</v>
      </c>
      <c r="C327" s="172"/>
      <c r="D327" s="172"/>
      <c r="E327" s="172"/>
    </row>
    <row r="328" spans="1:5" ht="15" x14ac:dyDescent="0.25">
      <c r="A328" s="173" t="s">
        <v>74</v>
      </c>
      <c r="B328" s="173" t="s">
        <v>77</v>
      </c>
      <c r="C328" s="172"/>
      <c r="D328" s="172"/>
      <c r="E328" s="172"/>
    </row>
    <row r="329" spans="1:5" ht="15" x14ac:dyDescent="0.25">
      <c r="A329" s="173" t="s">
        <v>74</v>
      </c>
      <c r="B329" s="173" t="s">
        <v>78</v>
      </c>
      <c r="C329" s="172"/>
      <c r="D329" s="172"/>
      <c r="E329" s="172"/>
    </row>
    <row r="330" spans="1:5" ht="15" x14ac:dyDescent="0.25">
      <c r="A330" s="173" t="s">
        <v>74</v>
      </c>
      <c r="B330" s="173" t="s">
        <v>79</v>
      </c>
      <c r="C330" s="172"/>
      <c r="D330" s="172"/>
      <c r="E330" s="172"/>
    </row>
    <row r="331" spans="1:5" ht="15" x14ac:dyDescent="0.25">
      <c r="A331" s="173" t="s">
        <v>80</v>
      </c>
      <c r="B331" s="173" t="s">
        <v>81</v>
      </c>
      <c r="C331" s="172"/>
      <c r="D331" s="172"/>
      <c r="E331" s="172"/>
    </row>
    <row r="332" spans="1:5" ht="15" x14ac:dyDescent="0.25">
      <c r="A332" s="173" t="s">
        <v>68</v>
      </c>
      <c r="B332" s="172"/>
      <c r="C332" s="172"/>
      <c r="D332" s="172"/>
      <c r="E332" s="172"/>
    </row>
    <row r="333" spans="1:5" ht="15" x14ac:dyDescent="0.25">
      <c r="A333" s="173" t="s">
        <v>69</v>
      </c>
      <c r="B333" s="173" t="s">
        <v>70</v>
      </c>
      <c r="C333" s="173" t="s">
        <v>71</v>
      </c>
      <c r="D333" s="173" t="s">
        <v>72</v>
      </c>
      <c r="E333" s="173" t="s">
        <v>206</v>
      </c>
    </row>
    <row r="334" spans="1:5" ht="15" x14ac:dyDescent="0.25">
      <c r="A334" s="173" t="s">
        <v>74</v>
      </c>
      <c r="B334" s="173" t="s">
        <v>74</v>
      </c>
      <c r="C334" s="172"/>
      <c r="D334" s="172"/>
      <c r="E334" s="172"/>
    </row>
    <row r="335" spans="1:5" ht="15" x14ac:dyDescent="0.25">
      <c r="A335" s="173" t="s">
        <v>74</v>
      </c>
      <c r="B335" s="173" t="s">
        <v>207</v>
      </c>
      <c r="C335" s="172"/>
      <c r="D335" s="172"/>
      <c r="E335" s="172"/>
    </row>
    <row r="336" spans="1:5" ht="15" x14ac:dyDescent="0.25">
      <c r="A336" s="173" t="s">
        <v>74</v>
      </c>
      <c r="B336" s="173" t="s">
        <v>75</v>
      </c>
      <c r="C336" s="172"/>
      <c r="D336" s="172"/>
      <c r="E336" s="172"/>
    </row>
    <row r="337" spans="1:5" ht="15" x14ac:dyDescent="0.25">
      <c r="A337" s="173" t="s">
        <v>74</v>
      </c>
      <c r="B337" s="173" t="s">
        <v>208</v>
      </c>
      <c r="C337" s="172"/>
      <c r="D337" s="172"/>
      <c r="E337" s="172"/>
    </row>
    <row r="338" spans="1:5" ht="15" x14ac:dyDescent="0.25">
      <c r="A338" s="173" t="s">
        <v>74</v>
      </c>
      <c r="B338" s="173" t="s">
        <v>77</v>
      </c>
      <c r="C338" s="172"/>
      <c r="D338" s="172"/>
      <c r="E338" s="172"/>
    </row>
    <row r="339" spans="1:5" ht="15" x14ac:dyDescent="0.25">
      <c r="A339" s="173" t="s">
        <v>74</v>
      </c>
      <c r="B339" s="173" t="s">
        <v>78</v>
      </c>
      <c r="C339" s="172"/>
      <c r="D339" s="172"/>
      <c r="E339" s="172"/>
    </row>
    <row r="340" spans="1:5" ht="15" x14ac:dyDescent="0.25">
      <c r="A340" s="173" t="s">
        <v>74</v>
      </c>
      <c r="B340" s="173" t="s">
        <v>79</v>
      </c>
      <c r="C340" s="172"/>
      <c r="D340" s="172"/>
      <c r="E340" s="172"/>
    </row>
    <row r="341" spans="1:5" ht="15" x14ac:dyDescent="0.25">
      <c r="A341" s="173" t="s">
        <v>74</v>
      </c>
      <c r="B341" s="173" t="s">
        <v>209</v>
      </c>
      <c r="C341" s="172"/>
      <c r="D341" s="172"/>
      <c r="E341" s="172"/>
    </row>
    <row r="342" spans="1:5" ht="15" x14ac:dyDescent="0.25">
      <c r="A342" s="173" t="s">
        <v>80</v>
      </c>
      <c r="B342" s="173" t="s">
        <v>81</v>
      </c>
      <c r="C342" s="172"/>
      <c r="D342" s="172"/>
      <c r="E342" s="172"/>
    </row>
    <row r="343" spans="1:5" ht="15" x14ac:dyDescent="0.25">
      <c r="A343" s="173" t="s">
        <v>68</v>
      </c>
      <c r="B343" s="172"/>
      <c r="C343" s="172"/>
      <c r="D343" s="172"/>
      <c r="E343" s="172"/>
    </row>
    <row r="344" spans="1:5" ht="15" x14ac:dyDescent="0.25">
      <c r="A344" s="173" t="s">
        <v>69</v>
      </c>
      <c r="B344" s="173" t="s">
        <v>210</v>
      </c>
      <c r="C344" s="173" t="s">
        <v>211</v>
      </c>
      <c r="D344" s="173" t="s">
        <v>72</v>
      </c>
      <c r="E344" s="173" t="s">
        <v>212</v>
      </c>
    </row>
    <row r="345" spans="1:5" ht="15" x14ac:dyDescent="0.25">
      <c r="A345" s="173" t="s">
        <v>74</v>
      </c>
      <c r="B345" s="173" t="s">
        <v>74</v>
      </c>
      <c r="C345" s="172"/>
      <c r="D345" s="172"/>
      <c r="E345" s="172"/>
    </row>
    <row r="346" spans="1:5" ht="15" x14ac:dyDescent="0.25">
      <c r="A346" s="173" t="s">
        <v>74</v>
      </c>
      <c r="B346" s="173" t="s">
        <v>446</v>
      </c>
      <c r="C346" s="172"/>
      <c r="D346" s="172"/>
      <c r="E346" s="172"/>
    </row>
    <row r="347" spans="1:5" ht="15" x14ac:dyDescent="0.25">
      <c r="A347" s="173" t="s">
        <v>74</v>
      </c>
      <c r="B347" s="173" t="s">
        <v>75</v>
      </c>
      <c r="C347" s="172"/>
      <c r="D347" s="172"/>
      <c r="E347" s="172"/>
    </row>
    <row r="348" spans="1:5" ht="15" x14ac:dyDescent="0.25">
      <c r="A348" s="173" t="s">
        <v>74</v>
      </c>
      <c r="B348" s="173" t="s">
        <v>213</v>
      </c>
      <c r="C348" s="172"/>
      <c r="D348" s="172"/>
      <c r="E348" s="172"/>
    </row>
    <row r="349" spans="1:5" ht="15" x14ac:dyDescent="0.25">
      <c r="A349" s="173" t="s">
        <v>74</v>
      </c>
      <c r="B349" s="173" t="s">
        <v>77</v>
      </c>
      <c r="C349" s="172"/>
      <c r="D349" s="172"/>
      <c r="E349" s="172"/>
    </row>
    <row r="350" spans="1:5" ht="15" x14ac:dyDescent="0.25">
      <c r="A350" s="173" t="s">
        <v>74</v>
      </c>
      <c r="B350" s="173" t="s">
        <v>78</v>
      </c>
      <c r="C350" s="172"/>
      <c r="D350" s="172"/>
      <c r="E350" s="172"/>
    </row>
    <row r="351" spans="1:5" ht="15" x14ac:dyDescent="0.25">
      <c r="A351" s="173" t="s">
        <v>74</v>
      </c>
      <c r="B351" s="173" t="s">
        <v>79</v>
      </c>
      <c r="C351" s="172"/>
      <c r="D351" s="172"/>
      <c r="E351" s="172"/>
    </row>
    <row r="352" spans="1:5" ht="15" x14ac:dyDescent="0.25">
      <c r="A352" s="173" t="s">
        <v>74</v>
      </c>
      <c r="B352" s="173" t="s">
        <v>214</v>
      </c>
      <c r="C352" s="172"/>
      <c r="D352" s="172"/>
      <c r="E352" s="172"/>
    </row>
    <row r="353" spans="1:5" ht="15" x14ac:dyDescent="0.25">
      <c r="A353" s="173" t="s">
        <v>80</v>
      </c>
      <c r="B353" s="173" t="s">
        <v>81</v>
      </c>
      <c r="C353" s="172"/>
      <c r="D353" s="172"/>
      <c r="E353" s="172"/>
    </row>
    <row r="354" spans="1:5" ht="15" x14ac:dyDescent="0.25">
      <c r="A354" s="173" t="s">
        <v>68</v>
      </c>
      <c r="B354" s="172"/>
      <c r="C354" s="172"/>
      <c r="D354" s="172"/>
      <c r="E354" s="172"/>
    </row>
    <row r="355" spans="1:5" ht="15" x14ac:dyDescent="0.25">
      <c r="A355" s="173" t="s">
        <v>69</v>
      </c>
      <c r="B355" s="173" t="s">
        <v>215</v>
      </c>
      <c r="C355" s="173" t="s">
        <v>211</v>
      </c>
      <c r="D355" s="173" t="s">
        <v>72</v>
      </c>
      <c r="E355" s="173" t="s">
        <v>216</v>
      </c>
    </row>
    <row r="356" spans="1:5" ht="15" x14ac:dyDescent="0.25">
      <c r="A356" s="173" t="s">
        <v>74</v>
      </c>
      <c r="B356" s="173" t="s">
        <v>74</v>
      </c>
      <c r="C356" s="172"/>
      <c r="D356" s="172"/>
      <c r="E356" s="172"/>
    </row>
    <row r="357" spans="1:5" ht="15" x14ac:dyDescent="0.25">
      <c r="A357" s="173" t="s">
        <v>74</v>
      </c>
      <c r="B357" s="173" t="s">
        <v>81</v>
      </c>
      <c r="C357" s="172"/>
      <c r="D357" s="172"/>
      <c r="E357" s="172"/>
    </row>
    <row r="358" spans="1:5" ht="15" x14ac:dyDescent="0.25">
      <c r="A358" s="173" t="s">
        <v>74</v>
      </c>
      <c r="B358" s="173" t="s">
        <v>75</v>
      </c>
      <c r="C358" s="172"/>
      <c r="D358" s="172"/>
      <c r="E358" s="172"/>
    </row>
    <row r="359" spans="1:5" ht="15" x14ac:dyDescent="0.25">
      <c r="A359" s="173" t="s">
        <v>74</v>
      </c>
      <c r="B359" s="173" t="s">
        <v>217</v>
      </c>
      <c r="C359" s="172"/>
      <c r="D359" s="172"/>
      <c r="E359" s="172"/>
    </row>
    <row r="360" spans="1:5" ht="15" x14ac:dyDescent="0.25">
      <c r="A360" s="173" t="s">
        <v>74</v>
      </c>
      <c r="B360" s="173" t="s">
        <v>77</v>
      </c>
      <c r="C360" s="172"/>
      <c r="D360" s="172"/>
      <c r="E360" s="172"/>
    </row>
    <row r="361" spans="1:5" ht="15" x14ac:dyDescent="0.25">
      <c r="A361" s="173" t="s">
        <v>74</v>
      </c>
      <c r="B361" s="173" t="s">
        <v>78</v>
      </c>
      <c r="C361" s="172"/>
      <c r="D361" s="172"/>
      <c r="E361" s="172"/>
    </row>
    <row r="362" spans="1:5" ht="15" x14ac:dyDescent="0.25">
      <c r="A362" s="173" t="s">
        <v>74</v>
      </c>
      <c r="B362" s="173" t="s">
        <v>79</v>
      </c>
      <c r="C362" s="172"/>
      <c r="D362" s="172"/>
      <c r="E362" s="172"/>
    </row>
    <row r="363" spans="1:5" ht="15" x14ac:dyDescent="0.25">
      <c r="A363" s="173" t="s">
        <v>74</v>
      </c>
      <c r="B363" s="173" t="s">
        <v>214</v>
      </c>
      <c r="C363" s="172"/>
      <c r="D363" s="172"/>
      <c r="E363" s="172"/>
    </row>
    <row r="364" spans="1:5" ht="15" x14ac:dyDescent="0.25">
      <c r="A364" s="173" t="s">
        <v>80</v>
      </c>
      <c r="B364" s="173" t="s">
        <v>81</v>
      </c>
      <c r="C364" s="172"/>
      <c r="D364" s="172"/>
      <c r="E364" s="172"/>
    </row>
    <row r="365" spans="1:5" ht="15" x14ac:dyDescent="0.25">
      <c r="A365" s="173" t="s">
        <v>68</v>
      </c>
      <c r="B365" s="172"/>
      <c r="C365" s="172"/>
      <c r="D365" s="172"/>
      <c r="E365" s="172"/>
    </row>
    <row r="366" spans="1:5" ht="15" x14ac:dyDescent="0.25">
      <c r="A366" s="173" t="s">
        <v>69</v>
      </c>
      <c r="B366" s="173" t="s">
        <v>218</v>
      </c>
      <c r="C366" s="173" t="s">
        <v>71</v>
      </c>
      <c r="D366" s="173" t="s">
        <v>72</v>
      </c>
      <c r="E366" s="173" t="s">
        <v>219</v>
      </c>
    </row>
    <row r="367" spans="1:5" ht="15" x14ac:dyDescent="0.25">
      <c r="A367" s="173" t="s">
        <v>74</v>
      </c>
      <c r="B367" s="173" t="s">
        <v>74</v>
      </c>
      <c r="C367" s="172"/>
      <c r="D367" s="172"/>
      <c r="E367" s="172"/>
    </row>
    <row r="368" spans="1:5" ht="15" x14ac:dyDescent="0.25">
      <c r="A368" s="173" t="s">
        <v>74</v>
      </c>
      <c r="B368" s="173" t="s">
        <v>81</v>
      </c>
      <c r="C368" s="172"/>
      <c r="D368" s="172"/>
      <c r="E368" s="172"/>
    </row>
    <row r="369" spans="1:5" ht="15" x14ac:dyDescent="0.25">
      <c r="A369" s="173" t="s">
        <v>74</v>
      </c>
      <c r="B369" s="173" t="s">
        <v>75</v>
      </c>
      <c r="C369" s="172"/>
      <c r="D369" s="172"/>
      <c r="E369" s="172"/>
    </row>
    <row r="370" spans="1:5" ht="15" x14ac:dyDescent="0.25">
      <c r="A370" s="173" t="s">
        <v>74</v>
      </c>
      <c r="B370" s="173" t="s">
        <v>218</v>
      </c>
      <c r="C370" s="172"/>
      <c r="D370" s="172"/>
      <c r="E370" s="172"/>
    </row>
    <row r="371" spans="1:5" ht="15" x14ac:dyDescent="0.25">
      <c r="A371" s="173" t="s">
        <v>74</v>
      </c>
      <c r="B371" s="173" t="s">
        <v>77</v>
      </c>
      <c r="C371" s="172"/>
      <c r="D371" s="172"/>
      <c r="E371" s="172"/>
    </row>
    <row r="372" spans="1:5" ht="15" x14ac:dyDescent="0.25">
      <c r="A372" s="173" t="s">
        <v>74</v>
      </c>
      <c r="B372" s="173" t="s">
        <v>78</v>
      </c>
      <c r="C372" s="172"/>
      <c r="D372" s="172"/>
      <c r="E372" s="172"/>
    </row>
    <row r="373" spans="1:5" ht="15" x14ac:dyDescent="0.25">
      <c r="A373" s="173" t="s">
        <v>74</v>
      </c>
      <c r="B373" s="173" t="s">
        <v>79</v>
      </c>
      <c r="C373" s="172"/>
      <c r="D373" s="172"/>
      <c r="E373" s="172"/>
    </row>
    <row r="374" spans="1:5" ht="15" x14ac:dyDescent="0.25">
      <c r="A374" s="173" t="s">
        <v>80</v>
      </c>
      <c r="B374" s="173" t="s">
        <v>81</v>
      </c>
      <c r="C374" s="172"/>
      <c r="D374" s="172"/>
      <c r="E374" s="172"/>
    </row>
    <row r="375" spans="1:5" ht="15" x14ac:dyDescent="0.25">
      <c r="A375" s="173" t="s">
        <v>68</v>
      </c>
      <c r="B375" s="172"/>
      <c r="C375" s="172"/>
      <c r="D375" s="172"/>
      <c r="E375" s="172"/>
    </row>
    <row r="376" spans="1:5" ht="15" x14ac:dyDescent="0.25">
      <c r="A376" s="173" t="s">
        <v>69</v>
      </c>
      <c r="B376" s="173" t="s">
        <v>413</v>
      </c>
      <c r="C376" s="173" t="s">
        <v>71</v>
      </c>
      <c r="D376" s="173" t="s">
        <v>414</v>
      </c>
      <c r="E376" s="173" t="s">
        <v>113</v>
      </c>
    </row>
    <row r="377" spans="1:5" ht="15" x14ac:dyDescent="0.25">
      <c r="A377" s="173" t="s">
        <v>74</v>
      </c>
      <c r="B377" s="173" t="s">
        <v>74</v>
      </c>
      <c r="C377" s="172"/>
      <c r="D377" s="172"/>
      <c r="E377" s="172"/>
    </row>
    <row r="378" spans="1:5" ht="15" x14ac:dyDescent="0.25">
      <c r="A378" s="173" t="s">
        <v>74</v>
      </c>
      <c r="B378" s="173" t="s">
        <v>552</v>
      </c>
    </row>
    <row r="379" spans="1:5" ht="15" x14ac:dyDescent="0.25">
      <c r="A379" s="173" t="s">
        <v>74</v>
      </c>
      <c r="B379" s="173" t="s">
        <v>75</v>
      </c>
    </row>
    <row r="380" spans="1:5" ht="15" x14ac:dyDescent="0.25">
      <c r="A380" s="173" t="s">
        <v>74</v>
      </c>
      <c r="B380" s="173" t="s">
        <v>542</v>
      </c>
    </row>
    <row r="381" spans="1:5" ht="15" x14ac:dyDescent="0.25">
      <c r="A381" s="173" t="s">
        <v>74</v>
      </c>
      <c r="B381" s="173" t="s">
        <v>77</v>
      </c>
    </row>
    <row r="382" spans="1:5" ht="15" x14ac:dyDescent="0.25">
      <c r="A382" s="173" t="s">
        <v>74</v>
      </c>
      <c r="B382" s="173" t="s">
        <v>78</v>
      </c>
    </row>
    <row r="383" spans="1:5" ht="15" x14ac:dyDescent="0.25">
      <c r="A383" s="173" t="s">
        <v>74</v>
      </c>
      <c r="B383" s="173" t="s">
        <v>79</v>
      </c>
    </row>
    <row r="384" spans="1:5" ht="15" x14ac:dyDescent="0.25">
      <c r="A384" s="173" t="s">
        <v>80</v>
      </c>
      <c r="B384" s="173" t="s">
        <v>81</v>
      </c>
    </row>
    <row r="385" spans="1:5" ht="15" x14ac:dyDescent="0.25">
      <c r="A385" s="173" t="s">
        <v>68</v>
      </c>
      <c r="B385" s="173"/>
    </row>
    <row r="386" spans="1:5" ht="15" x14ac:dyDescent="0.25">
      <c r="A386" s="173" t="s">
        <v>69</v>
      </c>
      <c r="B386" s="37" t="s">
        <v>422</v>
      </c>
      <c r="C386" s="173" t="s">
        <v>71</v>
      </c>
      <c r="D386" s="173" t="s">
        <v>414</v>
      </c>
      <c r="E386" s="173" t="s">
        <v>142</v>
      </c>
    </row>
    <row r="387" spans="1:5" ht="15" x14ac:dyDescent="0.25">
      <c r="A387" s="173" t="s">
        <v>74</v>
      </c>
      <c r="B387" s="173" t="s">
        <v>74</v>
      </c>
      <c r="C387" s="172"/>
      <c r="D387" s="172"/>
      <c r="E387" s="172"/>
    </row>
    <row r="388" spans="1:5" ht="15" x14ac:dyDescent="0.25">
      <c r="A388" s="173" t="s">
        <v>74</v>
      </c>
      <c r="B388" s="173" t="s">
        <v>551</v>
      </c>
    </row>
    <row r="389" spans="1:5" ht="15" x14ac:dyDescent="0.25">
      <c r="A389" s="173" t="s">
        <v>74</v>
      </c>
      <c r="B389" s="173" t="s">
        <v>549</v>
      </c>
    </row>
    <row r="390" spans="1:5" ht="15" x14ac:dyDescent="0.25">
      <c r="A390" s="173" t="s">
        <v>74</v>
      </c>
      <c r="B390" s="173" t="s">
        <v>75</v>
      </c>
    </row>
    <row r="391" spans="1:5" ht="15" x14ac:dyDescent="0.25">
      <c r="A391" s="173" t="s">
        <v>74</v>
      </c>
      <c r="B391" s="37" t="s">
        <v>546</v>
      </c>
    </row>
    <row r="392" spans="1:5" ht="15" x14ac:dyDescent="0.25">
      <c r="A392" s="173" t="s">
        <v>74</v>
      </c>
      <c r="B392" s="173" t="s">
        <v>77</v>
      </c>
    </row>
    <row r="393" spans="1:5" ht="15" x14ac:dyDescent="0.25">
      <c r="A393" s="173" t="s">
        <v>74</v>
      </c>
      <c r="B393" s="173" t="s">
        <v>78</v>
      </c>
    </row>
    <row r="394" spans="1:5" ht="15" x14ac:dyDescent="0.25">
      <c r="A394" s="173" t="s">
        <v>74</v>
      </c>
      <c r="B394" s="173" t="s">
        <v>79</v>
      </c>
    </row>
    <row r="395" spans="1:5" ht="15" x14ac:dyDescent="0.25">
      <c r="A395" s="173" t="s">
        <v>80</v>
      </c>
      <c r="B395" s="173" t="s">
        <v>81</v>
      </c>
    </row>
    <row r="396" spans="1:5" ht="15" x14ac:dyDescent="0.25">
      <c r="A396" s="173" t="s">
        <v>68</v>
      </c>
      <c r="B396" s="172"/>
    </row>
    <row r="397" spans="1:5" ht="15" x14ac:dyDescent="0.25">
      <c r="A397" s="173" t="s">
        <v>69</v>
      </c>
      <c r="B397" s="173" t="s">
        <v>417</v>
      </c>
      <c r="C397" s="173" t="s">
        <v>71</v>
      </c>
      <c r="D397" s="173" t="s">
        <v>414</v>
      </c>
      <c r="E397" s="173" t="s">
        <v>151</v>
      </c>
    </row>
    <row r="398" spans="1:5" ht="15" x14ac:dyDescent="0.25">
      <c r="A398" s="173" t="s">
        <v>74</v>
      </c>
      <c r="B398" s="173" t="s">
        <v>74</v>
      </c>
      <c r="C398" s="172"/>
      <c r="D398" s="172"/>
      <c r="E398" s="172"/>
    </row>
    <row r="399" spans="1:5" ht="15" x14ac:dyDescent="0.25">
      <c r="A399" s="173" t="s">
        <v>74</v>
      </c>
      <c r="B399" s="173" t="s">
        <v>574</v>
      </c>
    </row>
    <row r="400" spans="1:5" ht="15" x14ac:dyDescent="0.25">
      <c r="A400" s="173" t="s">
        <v>74</v>
      </c>
      <c r="B400" s="173" t="s">
        <v>575</v>
      </c>
    </row>
    <row r="401" spans="1:5" ht="15" x14ac:dyDescent="0.25">
      <c r="A401" s="173" t="s">
        <v>74</v>
      </c>
      <c r="B401" s="173" t="s">
        <v>576</v>
      </c>
    </row>
    <row r="402" spans="1:5" ht="15" x14ac:dyDescent="0.25">
      <c r="A402" s="173" t="s">
        <v>74</v>
      </c>
      <c r="B402" s="173" t="s">
        <v>75</v>
      </c>
    </row>
    <row r="403" spans="1:5" ht="15" x14ac:dyDescent="0.25">
      <c r="A403" s="173" t="s">
        <v>74</v>
      </c>
      <c r="B403" s="173" t="s">
        <v>577</v>
      </c>
    </row>
    <row r="404" spans="1:5" ht="15" x14ac:dyDescent="0.25">
      <c r="A404" s="173" t="s">
        <v>74</v>
      </c>
      <c r="B404" s="173" t="s">
        <v>77</v>
      </c>
    </row>
    <row r="405" spans="1:5" ht="15" x14ac:dyDescent="0.25">
      <c r="A405" s="173" t="s">
        <v>74</v>
      </c>
      <c r="B405" s="173" t="s">
        <v>78</v>
      </c>
    </row>
    <row r="406" spans="1:5" ht="15" x14ac:dyDescent="0.25">
      <c r="A406" s="173" t="s">
        <v>74</v>
      </c>
      <c r="B406" s="173" t="s">
        <v>79</v>
      </c>
    </row>
    <row r="407" spans="1:5" ht="15" x14ac:dyDescent="0.25">
      <c r="A407" s="173" t="s">
        <v>80</v>
      </c>
      <c r="B407" s="173" t="s">
        <v>81</v>
      </c>
    </row>
    <row r="408" spans="1:5" ht="15" x14ac:dyDescent="0.25">
      <c r="A408" s="173" t="s">
        <v>68</v>
      </c>
      <c r="B408" s="173"/>
    </row>
    <row r="409" spans="1:5" ht="15" x14ac:dyDescent="0.25">
      <c r="A409" s="173" t="s">
        <v>69</v>
      </c>
      <c r="B409" s="173" t="s">
        <v>477</v>
      </c>
      <c r="C409" s="173" t="s">
        <v>211</v>
      </c>
      <c r="D409" s="173" t="s">
        <v>414</v>
      </c>
      <c r="E409" s="173" t="s">
        <v>153</v>
      </c>
    </row>
    <row r="410" spans="1:5" ht="15" x14ac:dyDescent="0.25">
      <c r="A410" s="173" t="s">
        <v>74</v>
      </c>
      <c r="B410" s="173" t="s">
        <v>480</v>
      </c>
      <c r="C410" s="172"/>
      <c r="D410" s="172"/>
      <c r="E410" s="172"/>
    </row>
    <row r="411" spans="1:5" ht="15" x14ac:dyDescent="0.25">
      <c r="A411" s="173" t="s">
        <v>74</v>
      </c>
      <c r="B411" s="173" t="s">
        <v>478</v>
      </c>
      <c r="C411" s="172"/>
      <c r="D411" s="172"/>
      <c r="E411" s="172"/>
    </row>
    <row r="412" spans="1:5" ht="15" x14ac:dyDescent="0.25">
      <c r="A412" s="173" t="s">
        <v>74</v>
      </c>
      <c r="B412" s="173" t="s">
        <v>479</v>
      </c>
      <c r="C412" s="172"/>
      <c r="D412" s="172"/>
      <c r="E412" s="172"/>
    </row>
    <row r="413" spans="1:5" ht="15" x14ac:dyDescent="0.25">
      <c r="A413" s="173" t="s">
        <v>74</v>
      </c>
      <c r="B413" s="173" t="s">
        <v>481</v>
      </c>
    </row>
    <row r="414" spans="1:5" ht="15" x14ac:dyDescent="0.25">
      <c r="A414" s="173" t="s">
        <v>74</v>
      </c>
      <c r="B414" s="173" t="s">
        <v>75</v>
      </c>
    </row>
    <row r="415" spans="1:5" ht="15" x14ac:dyDescent="0.25">
      <c r="A415" s="173" t="s">
        <v>74</v>
      </c>
      <c r="B415" s="173" t="s">
        <v>477</v>
      </c>
    </row>
    <row r="416" spans="1:5" ht="15" x14ac:dyDescent="0.25">
      <c r="A416" s="173" t="s">
        <v>74</v>
      </c>
      <c r="B416" s="173" t="s">
        <v>77</v>
      </c>
    </row>
    <row r="417" spans="1:5" ht="15" x14ac:dyDescent="0.25">
      <c r="A417" s="173" t="s">
        <v>74</v>
      </c>
      <c r="B417" s="173" t="s">
        <v>78</v>
      </c>
    </row>
    <row r="418" spans="1:5" ht="15" x14ac:dyDescent="0.25">
      <c r="A418" s="173" t="s">
        <v>74</v>
      </c>
      <c r="B418" s="173" t="s">
        <v>79</v>
      </c>
    </row>
    <row r="419" spans="1:5" ht="15" x14ac:dyDescent="0.25">
      <c r="A419" s="173" t="s">
        <v>80</v>
      </c>
      <c r="B419" s="173" t="s">
        <v>81</v>
      </c>
    </row>
    <row r="420" spans="1:5" ht="15" x14ac:dyDescent="0.25">
      <c r="A420" s="173" t="s">
        <v>68</v>
      </c>
      <c r="B420" s="173"/>
    </row>
    <row r="421" spans="1:5" ht="15" x14ac:dyDescent="0.25">
      <c r="A421" s="173" t="s">
        <v>69</v>
      </c>
      <c r="B421" s="173" t="s">
        <v>477</v>
      </c>
      <c r="C421" s="173" t="s">
        <v>71</v>
      </c>
      <c r="D421" s="173" t="s">
        <v>414</v>
      </c>
      <c r="E421" s="173" t="s">
        <v>482</v>
      </c>
    </row>
    <row r="422" spans="1:5" ht="15" x14ac:dyDescent="0.25">
      <c r="A422" s="173" t="s">
        <v>74</v>
      </c>
      <c r="B422" s="173" t="s">
        <v>483</v>
      </c>
      <c r="C422" s="172"/>
      <c r="D422" s="172"/>
      <c r="E422" s="172"/>
    </row>
    <row r="423" spans="1:5" ht="15" x14ac:dyDescent="0.25">
      <c r="A423" s="173" t="s">
        <v>74</v>
      </c>
      <c r="B423" s="173" t="s">
        <v>484</v>
      </c>
      <c r="C423" s="172"/>
      <c r="D423" s="172"/>
      <c r="E423" s="172"/>
    </row>
    <row r="424" spans="1:5" ht="15" x14ac:dyDescent="0.25">
      <c r="A424" s="173" t="s">
        <v>74</v>
      </c>
      <c r="B424" s="173" t="s">
        <v>485</v>
      </c>
      <c r="C424" s="172"/>
      <c r="D424" s="172"/>
      <c r="E424" s="172"/>
    </row>
    <row r="425" spans="1:5" ht="15" x14ac:dyDescent="0.25">
      <c r="A425" s="173" t="s">
        <v>74</v>
      </c>
      <c r="B425" s="173" t="s">
        <v>488</v>
      </c>
    </row>
    <row r="426" spans="1:5" ht="15" x14ac:dyDescent="0.25">
      <c r="A426" s="173" t="s">
        <v>74</v>
      </c>
      <c r="B426" s="173" t="s">
        <v>486</v>
      </c>
    </row>
    <row r="427" spans="1:5" ht="15" x14ac:dyDescent="0.25">
      <c r="A427" s="173" t="s">
        <v>74</v>
      </c>
      <c r="B427" s="173" t="s">
        <v>77</v>
      </c>
    </row>
    <row r="428" spans="1:5" ht="15" x14ac:dyDescent="0.25">
      <c r="A428" s="173" t="s">
        <v>74</v>
      </c>
      <c r="B428" s="173" t="s">
        <v>78</v>
      </c>
    </row>
    <row r="429" spans="1:5" ht="15" x14ac:dyDescent="0.25">
      <c r="A429" s="173" t="s">
        <v>74</v>
      </c>
      <c r="B429" s="173" t="s">
        <v>79</v>
      </c>
    </row>
    <row r="430" spans="1:5" ht="15" x14ac:dyDescent="0.25">
      <c r="A430" s="173" t="s">
        <v>74</v>
      </c>
      <c r="B430" s="173" t="s">
        <v>487</v>
      </c>
    </row>
    <row r="431" spans="1:5" ht="15" x14ac:dyDescent="0.25">
      <c r="A431" s="173" t="s">
        <v>74</v>
      </c>
      <c r="B431" s="173" t="s">
        <v>484</v>
      </c>
    </row>
    <row r="432" spans="1:5" ht="15" x14ac:dyDescent="0.25">
      <c r="A432" s="173" t="s">
        <v>74</v>
      </c>
      <c r="B432" s="173" t="s">
        <v>485</v>
      </c>
    </row>
    <row r="433" spans="1:5" ht="15" x14ac:dyDescent="0.25">
      <c r="A433" s="173" t="s">
        <v>74</v>
      </c>
      <c r="B433" s="173" t="s">
        <v>488</v>
      </c>
    </row>
    <row r="434" spans="1:5" ht="15" x14ac:dyDescent="0.25">
      <c r="A434" s="173" t="s">
        <v>80</v>
      </c>
      <c r="B434" s="173" t="s">
        <v>81</v>
      </c>
    </row>
    <row r="435" spans="1:5" ht="15" x14ac:dyDescent="0.25">
      <c r="A435" s="173" t="s">
        <v>68</v>
      </c>
      <c r="B435" s="173"/>
    </row>
    <row r="436" spans="1:5" ht="15" x14ac:dyDescent="0.25">
      <c r="A436" s="173" t="s">
        <v>69</v>
      </c>
      <c r="B436" s="173" t="s">
        <v>512</v>
      </c>
      <c r="C436" s="173" t="s">
        <v>71</v>
      </c>
      <c r="D436" s="173" t="s">
        <v>72</v>
      </c>
      <c r="E436" s="173" t="s">
        <v>516</v>
      </c>
    </row>
    <row r="437" spans="1:5" ht="15" x14ac:dyDescent="0.25">
      <c r="A437" s="173" t="s">
        <v>74</v>
      </c>
      <c r="B437" s="37" t="s">
        <v>517</v>
      </c>
      <c r="C437" s="172"/>
      <c r="D437" s="172"/>
      <c r="E437" s="172"/>
    </row>
    <row r="438" spans="1:5" ht="15" x14ac:dyDescent="0.25">
      <c r="A438" s="173" t="s">
        <v>74</v>
      </c>
      <c r="B438" s="37" t="s">
        <v>514</v>
      </c>
      <c r="C438" s="172"/>
      <c r="D438" s="172"/>
      <c r="E438" s="172"/>
    </row>
    <row r="439" spans="1:5" ht="15" x14ac:dyDescent="0.25">
      <c r="A439" s="173" t="s">
        <v>74</v>
      </c>
      <c r="B439" s="37" t="s">
        <v>518</v>
      </c>
      <c r="C439" s="172"/>
      <c r="D439" s="172"/>
      <c r="E439" s="172"/>
    </row>
    <row r="440" spans="1:5" ht="15" x14ac:dyDescent="0.25">
      <c r="A440" s="173" t="s">
        <v>74</v>
      </c>
      <c r="B440" s="37" t="s">
        <v>519</v>
      </c>
    </row>
    <row r="441" spans="1:5" ht="15" x14ac:dyDescent="0.25">
      <c r="A441" s="173" t="s">
        <v>74</v>
      </c>
      <c r="B441" s="254" t="s">
        <v>534</v>
      </c>
    </row>
    <row r="442" spans="1:5" ht="15" x14ac:dyDescent="0.25">
      <c r="A442" s="173" t="s">
        <v>74</v>
      </c>
      <c r="B442" s="173" t="s">
        <v>513</v>
      </c>
    </row>
    <row r="443" spans="1:5" ht="15" x14ac:dyDescent="0.25">
      <c r="A443" s="173" t="s">
        <v>74</v>
      </c>
      <c r="B443" s="173" t="s">
        <v>77</v>
      </c>
    </row>
    <row r="444" spans="1:5" ht="15" x14ac:dyDescent="0.25">
      <c r="A444" s="173" t="s">
        <v>74</v>
      </c>
      <c r="B444" s="173" t="s">
        <v>78</v>
      </c>
    </row>
    <row r="445" spans="1:5" ht="15" x14ac:dyDescent="0.25">
      <c r="A445" s="173" t="s">
        <v>74</v>
      </c>
      <c r="B445" s="173" t="s">
        <v>79</v>
      </c>
    </row>
    <row r="446" spans="1:5" ht="15" x14ac:dyDescent="0.25">
      <c r="A446" s="173" t="s">
        <v>80</v>
      </c>
      <c r="B446" s="173" t="s">
        <v>81</v>
      </c>
    </row>
    <row r="447" spans="1:5" ht="15" x14ac:dyDescent="0.25">
      <c r="A447" s="173" t="s">
        <v>68</v>
      </c>
      <c r="B447" s="173"/>
    </row>
    <row r="448" spans="1:5" ht="15" x14ac:dyDescent="0.25">
      <c r="A448" s="173" t="s">
        <v>220</v>
      </c>
      <c r="B448" s="172"/>
    </row>
  </sheetData>
  <sheetProtection sort="0" autoFilter="0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A71"/>
  <sheetViews>
    <sheetView zoomScale="115" zoomScaleNormal="115" workbookViewId="0">
      <selection activeCell="A72" sqref="A72"/>
    </sheetView>
  </sheetViews>
  <sheetFormatPr baseColWidth="10" defaultRowHeight="12.75" x14ac:dyDescent="0.2"/>
  <cols>
    <col min="7" max="7" width="10.28515625" customWidth="1"/>
    <col min="8" max="8" width="14.28515625" customWidth="1"/>
  </cols>
  <sheetData>
    <row r="1" spans="1:1" ht="15" x14ac:dyDescent="0.25">
      <c r="A1" s="28" t="s">
        <v>41</v>
      </c>
    </row>
    <row r="3" spans="1:1" x14ac:dyDescent="0.2">
      <c r="A3" s="29" t="s">
        <v>602</v>
      </c>
    </row>
    <row r="4" spans="1:1" x14ac:dyDescent="0.2">
      <c r="A4" s="29" t="s">
        <v>42</v>
      </c>
    </row>
    <row r="5" spans="1:1" x14ac:dyDescent="0.2">
      <c r="A5" s="29"/>
    </row>
    <row r="6" spans="1:1" x14ac:dyDescent="0.2">
      <c r="A6" s="29" t="s">
        <v>43</v>
      </c>
    </row>
    <row r="7" spans="1:1" x14ac:dyDescent="0.2">
      <c r="A7" s="29" t="s">
        <v>44</v>
      </c>
    </row>
    <row r="8" spans="1:1" x14ac:dyDescent="0.2">
      <c r="A8" s="29"/>
    </row>
    <row r="9" spans="1:1" x14ac:dyDescent="0.2">
      <c r="A9" s="29" t="s">
        <v>603</v>
      </c>
    </row>
    <row r="10" spans="1:1" x14ac:dyDescent="0.2">
      <c r="A10" s="29" t="s">
        <v>635</v>
      </c>
    </row>
    <row r="11" spans="1:1" x14ac:dyDescent="0.2">
      <c r="A11" s="29" t="s">
        <v>636</v>
      </c>
    </row>
    <row r="12" spans="1:1" x14ac:dyDescent="0.2">
      <c r="A12" s="29"/>
    </row>
    <row r="13" spans="1:1" x14ac:dyDescent="0.2">
      <c r="A13" s="30" t="s">
        <v>604</v>
      </c>
    </row>
    <row r="14" spans="1:1" x14ac:dyDescent="0.2">
      <c r="A14" s="30" t="s">
        <v>605</v>
      </c>
    </row>
    <row r="16" spans="1:1" x14ac:dyDescent="0.2">
      <c r="A16" s="30" t="s">
        <v>45</v>
      </c>
    </row>
    <row r="17" spans="1:1" x14ac:dyDescent="0.2">
      <c r="A17" s="29" t="s">
        <v>606</v>
      </c>
    </row>
    <row r="18" spans="1:1" x14ac:dyDescent="0.2">
      <c r="A18" s="29" t="s">
        <v>607</v>
      </c>
    </row>
    <row r="19" spans="1:1" x14ac:dyDescent="0.2">
      <c r="A19" s="29" t="s">
        <v>608</v>
      </c>
    </row>
    <row r="20" spans="1:1" x14ac:dyDescent="0.2">
      <c r="A20" s="29"/>
    </row>
    <row r="21" spans="1:1" x14ac:dyDescent="0.2">
      <c r="A21" s="29" t="s">
        <v>609</v>
      </c>
    </row>
    <row r="22" spans="1:1" x14ac:dyDescent="0.2">
      <c r="A22" s="29" t="s">
        <v>610</v>
      </c>
    </row>
    <row r="23" spans="1:1" x14ac:dyDescent="0.2">
      <c r="A23" s="29" t="s">
        <v>611</v>
      </c>
    </row>
    <row r="24" spans="1:1" x14ac:dyDescent="0.2">
      <c r="A24" s="29"/>
    </row>
    <row r="25" spans="1:1" x14ac:dyDescent="0.2">
      <c r="A25" s="29"/>
    </row>
    <row r="26" spans="1:1" x14ac:dyDescent="0.2">
      <c r="A26" s="30" t="s">
        <v>46</v>
      </c>
    </row>
    <row r="27" spans="1:1" x14ac:dyDescent="0.2">
      <c r="A27" s="29" t="s">
        <v>612</v>
      </c>
    </row>
    <row r="28" spans="1:1" x14ac:dyDescent="0.2">
      <c r="A28" s="29" t="s">
        <v>52</v>
      </c>
    </row>
    <row r="29" spans="1:1" x14ac:dyDescent="0.2">
      <c r="A29" s="29"/>
    </row>
    <row r="30" spans="1:1" x14ac:dyDescent="0.2">
      <c r="A30" s="29" t="s">
        <v>613</v>
      </c>
    </row>
    <row r="31" spans="1:1" x14ac:dyDescent="0.2">
      <c r="A31" s="29"/>
    </row>
    <row r="32" spans="1:1" x14ac:dyDescent="0.2">
      <c r="A32" s="31" t="s">
        <v>47</v>
      </c>
    </row>
    <row r="33" spans="1:1" x14ac:dyDescent="0.2">
      <c r="A33" s="29" t="s">
        <v>614</v>
      </c>
    </row>
    <row r="34" spans="1:1" x14ac:dyDescent="0.2">
      <c r="A34" s="29" t="s">
        <v>615</v>
      </c>
    </row>
    <row r="36" spans="1:1" x14ac:dyDescent="0.2">
      <c r="A36" s="31" t="s">
        <v>48</v>
      </c>
    </row>
    <row r="37" spans="1:1" x14ac:dyDescent="0.2">
      <c r="A37" s="29" t="s">
        <v>616</v>
      </c>
    </row>
    <row r="38" spans="1:1" x14ac:dyDescent="0.2">
      <c r="A38" s="29" t="s">
        <v>617</v>
      </c>
    </row>
    <row r="39" spans="1:1" x14ac:dyDescent="0.2">
      <c r="A39" s="29" t="s">
        <v>618</v>
      </c>
    </row>
    <row r="40" spans="1:1" x14ac:dyDescent="0.2">
      <c r="A40" s="29" t="s">
        <v>56</v>
      </c>
    </row>
    <row r="41" spans="1:1" x14ac:dyDescent="0.2">
      <c r="A41" s="29" t="s">
        <v>619</v>
      </c>
    </row>
    <row r="42" spans="1:1" x14ac:dyDescent="0.2">
      <c r="A42" s="29"/>
    </row>
    <row r="43" spans="1:1" x14ac:dyDescent="0.2">
      <c r="A43" s="29" t="s">
        <v>53</v>
      </c>
    </row>
    <row r="44" spans="1:1" x14ac:dyDescent="0.2">
      <c r="A44" s="29" t="s">
        <v>54</v>
      </c>
    </row>
    <row r="45" spans="1:1" x14ac:dyDescent="0.2">
      <c r="A45" s="29" t="s">
        <v>55</v>
      </c>
    </row>
    <row r="46" spans="1:1" x14ac:dyDescent="0.2">
      <c r="A46" s="29"/>
    </row>
    <row r="47" spans="1:1" x14ac:dyDescent="0.2">
      <c r="A47" s="29" t="s">
        <v>59</v>
      </c>
    </row>
    <row r="48" spans="1:1" x14ac:dyDescent="0.2">
      <c r="A48" s="29"/>
    </row>
    <row r="49" spans="1:1" x14ac:dyDescent="0.2">
      <c r="A49" s="29" t="s">
        <v>633</v>
      </c>
    </row>
    <row r="50" spans="1:1" x14ac:dyDescent="0.2">
      <c r="A50" s="29" t="s">
        <v>634</v>
      </c>
    </row>
    <row r="52" spans="1:1" x14ac:dyDescent="0.2">
      <c r="A52" s="30" t="s">
        <v>49</v>
      </c>
    </row>
    <row r="53" spans="1:1" x14ac:dyDescent="0.2">
      <c r="A53" s="29" t="s">
        <v>67</v>
      </c>
    </row>
    <row r="54" spans="1:1" x14ac:dyDescent="0.2">
      <c r="A54" s="29" t="s">
        <v>620</v>
      </c>
    </row>
    <row r="55" spans="1:1" x14ac:dyDescent="0.2">
      <c r="A55" s="29" t="s">
        <v>621</v>
      </c>
    </row>
    <row r="56" spans="1:1" x14ac:dyDescent="0.2">
      <c r="A56" s="31" t="s">
        <v>622</v>
      </c>
    </row>
    <row r="57" spans="1:1" x14ac:dyDescent="0.2">
      <c r="A57" s="29" t="s">
        <v>623</v>
      </c>
    </row>
    <row r="58" spans="1:1" x14ac:dyDescent="0.2">
      <c r="A58" s="29" t="s">
        <v>624</v>
      </c>
    </row>
    <row r="59" spans="1:1" x14ac:dyDescent="0.2">
      <c r="A59" s="29"/>
    </row>
    <row r="60" spans="1:1" x14ac:dyDescent="0.2">
      <c r="A60" s="29" t="s">
        <v>625</v>
      </c>
    </row>
    <row r="61" spans="1:1" x14ac:dyDescent="0.2">
      <c r="A61" s="29" t="s">
        <v>626</v>
      </c>
    </row>
    <row r="64" spans="1:1" x14ac:dyDescent="0.2">
      <c r="A64" s="29" t="s">
        <v>627</v>
      </c>
    </row>
    <row r="65" spans="1:1" x14ac:dyDescent="0.2">
      <c r="A65" s="29" t="s">
        <v>628</v>
      </c>
    </row>
    <row r="66" spans="1:1" x14ac:dyDescent="0.2">
      <c r="A66" s="29" t="s">
        <v>50</v>
      </c>
    </row>
    <row r="67" spans="1:1" x14ac:dyDescent="0.2">
      <c r="A67" s="29" t="s">
        <v>51</v>
      </c>
    </row>
    <row r="70" spans="1:1" x14ac:dyDescent="0.2">
      <c r="A70" s="30" t="s">
        <v>629</v>
      </c>
    </row>
    <row r="71" spans="1:1" ht="15" x14ac:dyDescent="0.25">
      <c r="A71" s="273" t="s">
        <v>630</v>
      </c>
    </row>
  </sheetData>
  <sheetProtection sort="0" autoFilter="0"/>
  <phoneticPr fontId="19" type="noConversion"/>
  <pageMargins left="0.62" right="0.41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X66"/>
  <sheetViews>
    <sheetView showGridLines="0" zoomScaleNormal="100" workbookViewId="0">
      <pane ySplit="4" topLeftCell="A5" activePane="bottomLeft" state="frozen"/>
      <selection activeCell="I2" sqref="I2"/>
      <selection pane="bottomLeft" activeCell="C1" sqref="C1:D1"/>
    </sheetView>
  </sheetViews>
  <sheetFormatPr baseColWidth="10" defaultColWidth="11.42578125" defaultRowHeight="12.75" x14ac:dyDescent="0.2"/>
  <cols>
    <col min="1" max="1" width="5.7109375" style="3" customWidth="1"/>
    <col min="2" max="2" width="6.5703125" style="3" customWidth="1"/>
    <col min="3" max="3" width="28.140625" style="3" customWidth="1"/>
    <col min="4" max="4" width="17.42578125" style="3" customWidth="1"/>
    <col min="5" max="6" width="16.42578125" style="3" customWidth="1"/>
    <col min="7" max="7" width="18.85546875" style="93" hidden="1" customWidth="1"/>
    <col min="8" max="8" width="16.85546875" style="80" hidden="1" customWidth="1"/>
    <col min="9" max="9" width="12.42578125" style="108" hidden="1" customWidth="1"/>
    <col min="10" max="10" width="13.140625" style="73" hidden="1" customWidth="1"/>
    <col min="11" max="11" width="11.42578125" style="123" hidden="1" customWidth="1"/>
    <col min="12" max="12" width="0.85546875" style="87" hidden="1" customWidth="1"/>
    <col min="13" max="13" width="16.42578125" style="141" customWidth="1"/>
    <col min="14" max="14" width="16.42578125" style="3" customWidth="1"/>
    <col min="15" max="15" width="18.85546875" style="93" hidden="1" customWidth="1"/>
    <col min="16" max="16" width="16.85546875" style="80" hidden="1" customWidth="1"/>
    <col min="17" max="17" width="12.42578125" style="108" hidden="1" customWidth="1"/>
    <col min="18" max="18" width="13.140625" style="73" hidden="1" customWidth="1"/>
    <col min="19" max="19" width="11.42578125" style="123" hidden="1" customWidth="1"/>
    <col min="20" max="20" width="11.42578125" style="87" hidden="1" customWidth="1"/>
    <col min="21" max="23" width="11.42578125" style="3"/>
    <col min="24" max="24" width="11.42578125" style="3" hidden="1" customWidth="1"/>
    <col min="25" max="16384" width="11.42578125" style="3"/>
  </cols>
  <sheetData>
    <row r="1" spans="1:20" ht="15" x14ac:dyDescent="0.25">
      <c r="A1" s="363" t="s">
        <v>37</v>
      </c>
      <c r="B1" s="367"/>
      <c r="C1" s="368" t="str">
        <f>IF('allg. Daten'!D24="","",'allg. Daten'!D24)</f>
        <v>LAGuS/M-V-6-S89-</v>
      </c>
      <c r="D1" s="369"/>
      <c r="E1" s="11"/>
      <c r="F1" s="11"/>
      <c r="H1" s="134"/>
      <c r="I1" s="135" t="s">
        <v>365</v>
      </c>
      <c r="J1" s="136">
        <f>G10</f>
        <v>0</v>
      </c>
      <c r="P1" s="134"/>
      <c r="Q1" s="135" t="s">
        <v>365</v>
      </c>
      <c r="R1" s="136">
        <f>O10</f>
        <v>0</v>
      </c>
    </row>
    <row r="2" spans="1:20" x14ac:dyDescent="0.2">
      <c r="A2" s="11" t="s">
        <v>660</v>
      </c>
      <c r="E2" s="12"/>
      <c r="F2" s="12"/>
      <c r="H2" s="134"/>
      <c r="I2" s="135" t="s">
        <v>368</v>
      </c>
      <c r="J2" s="136">
        <f>E18</f>
        <v>0</v>
      </c>
      <c r="P2" s="134"/>
      <c r="Q2" s="135" t="s">
        <v>368</v>
      </c>
      <c r="R2" s="136">
        <f>M18</f>
        <v>0</v>
      </c>
    </row>
    <row r="3" spans="1:20" s="8" customFormat="1" x14ac:dyDescent="0.2">
      <c r="A3" s="14"/>
      <c r="B3" s="13"/>
      <c r="C3" s="18"/>
      <c r="D3" s="14"/>
      <c r="G3" s="94"/>
      <c r="H3" s="137"/>
      <c r="I3" s="135" t="s">
        <v>366</v>
      </c>
      <c r="J3" s="136">
        <f>J2-J1</f>
        <v>0</v>
      </c>
      <c r="K3" s="124"/>
      <c r="L3" s="88"/>
      <c r="M3" s="142"/>
      <c r="O3" s="94"/>
      <c r="P3" s="137"/>
      <c r="Q3" s="135" t="s">
        <v>366</v>
      </c>
      <c r="R3" s="136">
        <f>R2-R1</f>
        <v>0</v>
      </c>
      <c r="S3" s="124"/>
      <c r="T3" s="88"/>
    </row>
    <row r="4" spans="1:20" s="8" customFormat="1" x14ac:dyDescent="0.2">
      <c r="A4" s="13"/>
      <c r="B4" s="13"/>
      <c r="C4" s="18"/>
      <c r="D4" s="14"/>
      <c r="G4" s="94"/>
      <c r="H4" s="138"/>
      <c r="I4" s="135" t="s">
        <v>367</v>
      </c>
      <c r="J4" s="137"/>
      <c r="K4" s="124"/>
      <c r="L4" s="88"/>
      <c r="M4" s="151" t="s">
        <v>390</v>
      </c>
      <c r="N4" s="152" t="s">
        <v>403</v>
      </c>
      <c r="O4" s="94"/>
      <c r="P4" s="138"/>
      <c r="Q4" s="135" t="s">
        <v>367</v>
      </c>
      <c r="R4" s="137"/>
      <c r="S4" s="124"/>
      <c r="T4" s="88"/>
    </row>
    <row r="5" spans="1:20" ht="13.5" x14ac:dyDescent="0.25">
      <c r="A5" s="363" t="s">
        <v>32</v>
      </c>
      <c r="B5" s="369"/>
      <c r="C5" s="369"/>
      <c r="D5" s="369"/>
      <c r="E5" s="369"/>
      <c r="F5" s="369"/>
      <c r="H5" s="104"/>
      <c r="P5" s="104"/>
    </row>
    <row r="6" spans="1:20" x14ac:dyDescent="0.2">
      <c r="A6" s="373" t="s">
        <v>29</v>
      </c>
      <c r="B6" s="369"/>
      <c r="C6" s="369"/>
      <c r="D6" s="369"/>
      <c r="E6" s="369"/>
      <c r="F6" s="369"/>
      <c r="H6" s="104"/>
      <c r="P6" s="104"/>
    </row>
    <row r="7" spans="1:20" x14ac:dyDescent="0.2">
      <c r="A7" s="8"/>
    </row>
    <row r="8" spans="1:20" s="4" customFormat="1" ht="28.5" x14ac:dyDescent="0.25">
      <c r="A8" s="2"/>
      <c r="B8" s="374" t="s">
        <v>5</v>
      </c>
      <c r="C8" s="374"/>
      <c r="D8" s="71" t="s">
        <v>60</v>
      </c>
      <c r="E8" s="71" t="s">
        <v>387</v>
      </c>
      <c r="F8" s="71" t="str">
        <f>IF($N$4="Abw. in EURO","abger. - Bescheid (EUR)","abger. - Bescheid in %")</f>
        <v>abger. - Bescheid in %</v>
      </c>
      <c r="G8" s="95" t="s">
        <v>65</v>
      </c>
      <c r="H8" s="82" t="s">
        <v>64</v>
      </c>
      <c r="I8" s="109" t="s">
        <v>388</v>
      </c>
      <c r="J8" s="75"/>
      <c r="K8" s="125" t="s">
        <v>389</v>
      </c>
      <c r="L8" s="90"/>
      <c r="M8" s="143" t="s">
        <v>13</v>
      </c>
      <c r="N8" s="71" t="str">
        <f>IF($N$4="Abw. in EURO","anerk. - Bescheid (EUR)","anerk. - Bescheid in %")</f>
        <v>anerk. - Bescheid in %</v>
      </c>
      <c r="O8" s="95" t="s">
        <v>65</v>
      </c>
      <c r="P8" s="82" t="s">
        <v>64</v>
      </c>
      <c r="Q8" s="109" t="s">
        <v>388</v>
      </c>
      <c r="R8" s="75"/>
      <c r="S8" s="125" t="s">
        <v>389</v>
      </c>
      <c r="T8" s="90"/>
    </row>
    <row r="9" spans="1:20" s="4" customFormat="1" ht="14.25" x14ac:dyDescent="0.2">
      <c r="A9" s="2"/>
      <c r="B9" s="361" t="s">
        <v>363</v>
      </c>
      <c r="C9" s="361"/>
      <c r="D9" s="34"/>
      <c r="E9" s="7">
        <f>SUMIF(Einnahmen!$D$9:$D$1000,B9,Einnahmen!$F$9:$F$1000)</f>
        <v>0</v>
      </c>
      <c r="F9" s="155" t="str">
        <f>IF($N$4="Abw. in EURO",E9-D9,IF(D9&lt;&gt;0,(100*(E9-D9))/D9,""))</f>
        <v/>
      </c>
      <c r="G9" s="96">
        <f>IF(E9&gt;D9,E9-D9,0)</f>
        <v>0</v>
      </c>
      <c r="H9" s="105">
        <f>IF(D10&gt;0,($J$3*(D9/D10))+G9,0)</f>
        <v>0</v>
      </c>
      <c r="I9" s="110" t="str">
        <f>IF(D9&gt;0,IF(E9&gt;D9,E9-D9,""),"")</f>
        <v/>
      </c>
      <c r="J9" s="119"/>
      <c r="K9" s="126">
        <f>IF(D9=0,E9,"")</f>
        <v>0</v>
      </c>
      <c r="L9" s="91"/>
      <c r="M9" s="144">
        <f>SUMIF(Einnahmen!$D$9:$D$1000,B9,Einnahmen!$K$9:$K$1000)</f>
        <v>0</v>
      </c>
      <c r="N9" s="153" t="str">
        <f>IF($N$4="Abw. in EURO",M9-D9,IF(D9&lt;&gt;0,(100*(M9-D9))/D9,""))</f>
        <v/>
      </c>
      <c r="O9" s="103">
        <f>IF(M9&gt;$D9,M9-D9,0)</f>
        <v>0</v>
      </c>
      <c r="P9" s="105">
        <f>IF(D10&gt;0,($R$3*(D9/D10))+O9,0)</f>
        <v>0</v>
      </c>
      <c r="Q9" s="110" t="str">
        <f>IF(D9&gt;0,IF(M9&gt;D9,M9-D9,""),"")</f>
        <v/>
      </c>
      <c r="R9" s="119"/>
      <c r="S9" s="126">
        <f>IF(D9=0,M9,"")</f>
        <v>0</v>
      </c>
      <c r="T9" s="91"/>
    </row>
    <row r="10" spans="1:20" s="5" customFormat="1" ht="15" x14ac:dyDescent="0.25">
      <c r="A10" s="69"/>
      <c r="B10" s="362" t="s">
        <v>6</v>
      </c>
      <c r="C10" s="362"/>
      <c r="D10" s="70">
        <f>ROUND(SUM(D9:D9),2)</f>
        <v>0</v>
      </c>
      <c r="E10" s="70">
        <f>ROUND(SUM(E9:E9),2)</f>
        <v>0</v>
      </c>
      <c r="F10" s="156" t="str">
        <f>IF($N$4="Abw. in EURO",E10-D10,IF(D10&lt;&gt;0,(100*(E10-D10))/D10,""))</f>
        <v/>
      </c>
      <c r="G10" s="97">
        <f>ROUND(SUM(G9:G9),2)</f>
        <v>0</v>
      </c>
      <c r="H10" s="106"/>
      <c r="I10" s="111">
        <f>SUM(I9:I9)</f>
        <v>0</v>
      </c>
      <c r="J10" s="120"/>
      <c r="K10" s="127">
        <f>SUM(K9:K9)</f>
        <v>0</v>
      </c>
      <c r="L10" s="139"/>
      <c r="M10" s="145">
        <f>ROUND(SUM(M9:M9),2)</f>
        <v>0</v>
      </c>
      <c r="N10" s="154" t="str">
        <f>IF($N$4="Abw. in EURO",M10-D10,IF(D10&lt;&gt;0,(100*(M10-D10))/D10,""))</f>
        <v/>
      </c>
      <c r="O10" s="97">
        <f>ROUND(SUM(O9:O9),2)</f>
        <v>0</v>
      </c>
      <c r="P10" s="106"/>
      <c r="Q10" s="111">
        <f>SUM(Q9:Q9)</f>
        <v>0</v>
      </c>
      <c r="R10" s="120"/>
      <c r="S10" s="127">
        <f>SUM(S9:S9)</f>
        <v>0</v>
      </c>
      <c r="T10" s="139"/>
    </row>
    <row r="11" spans="1:20" s="8" customFormat="1" ht="11.25" x14ac:dyDescent="0.2">
      <c r="A11" s="13"/>
      <c r="B11" s="13"/>
      <c r="C11" s="13"/>
      <c r="D11" s="14"/>
      <c r="G11" s="94"/>
      <c r="H11" s="81"/>
      <c r="I11" s="112"/>
      <c r="J11" s="74"/>
      <c r="K11" s="124"/>
      <c r="L11" s="88"/>
      <c r="M11" s="142"/>
      <c r="O11" s="94"/>
      <c r="P11" s="81"/>
      <c r="Q11" s="112"/>
      <c r="R11" s="74"/>
      <c r="S11" s="124"/>
      <c r="T11" s="88"/>
    </row>
    <row r="12" spans="1:20" s="8" customFormat="1" ht="11.25" x14ac:dyDescent="0.2">
      <c r="A12" s="13"/>
      <c r="B12" s="13"/>
      <c r="C12" s="13"/>
      <c r="D12" s="14"/>
      <c r="G12" s="94"/>
      <c r="H12" s="81"/>
      <c r="I12" s="113" t="e">
        <f>I10*F_Satz</f>
        <v>#VALUE!</v>
      </c>
      <c r="J12" s="74"/>
      <c r="K12" s="128" t="e">
        <f>K10*F_Satz</f>
        <v>#VALUE!</v>
      </c>
      <c r="L12" s="88"/>
      <c r="M12" s="142"/>
      <c r="O12" s="94"/>
      <c r="P12" s="81"/>
      <c r="Q12" s="113" t="e">
        <f>Q10*F_Satz</f>
        <v>#VALUE!</v>
      </c>
      <c r="R12" s="74"/>
      <c r="S12" s="128" t="e">
        <f>S10*F_Satz</f>
        <v>#VALUE!</v>
      </c>
      <c r="T12" s="88"/>
    </row>
    <row r="13" spans="1:20" s="9" customFormat="1" ht="15.75" customHeight="1" x14ac:dyDescent="0.25">
      <c r="A13" s="375" t="s">
        <v>38</v>
      </c>
      <c r="B13" s="375"/>
      <c r="C13" s="375"/>
      <c r="D13" s="375"/>
      <c r="E13" s="375"/>
      <c r="F13" s="375"/>
      <c r="G13" s="98"/>
      <c r="H13" s="83"/>
      <c r="I13" s="114"/>
      <c r="J13" s="76"/>
      <c r="K13" s="129"/>
      <c r="L13" s="89"/>
      <c r="M13" s="146"/>
      <c r="O13" s="98"/>
      <c r="P13" s="83"/>
      <c r="Q13" s="114"/>
      <c r="R13" s="76"/>
      <c r="S13" s="129"/>
      <c r="T13" s="89"/>
    </row>
    <row r="14" spans="1:20" ht="12.75" customHeight="1" x14ac:dyDescent="0.2">
      <c r="A14" s="373" t="s">
        <v>28</v>
      </c>
      <c r="B14" s="373"/>
      <c r="C14" s="373"/>
      <c r="D14" s="373"/>
      <c r="E14" s="373"/>
      <c r="F14" s="373"/>
    </row>
    <row r="15" spans="1:20" ht="11.25" customHeight="1" x14ac:dyDescent="0.2">
      <c r="A15" s="8"/>
    </row>
    <row r="16" spans="1:20" s="4" customFormat="1" ht="28.5" x14ac:dyDescent="0.25">
      <c r="A16" s="15"/>
      <c r="B16" s="374" t="s">
        <v>10</v>
      </c>
      <c r="C16" s="374"/>
      <c r="D16" s="71" t="s">
        <v>25</v>
      </c>
      <c r="E16" s="71" t="s">
        <v>12</v>
      </c>
      <c r="F16" s="71" t="str">
        <f>IF($N$4="Abw. in EURO","abger. - Bescheid (EUR)","abger. - Bescheid in %")</f>
        <v>abger. - Bescheid in %</v>
      </c>
      <c r="G16" s="99"/>
      <c r="H16" s="84"/>
      <c r="I16" s="115"/>
      <c r="J16" s="77"/>
      <c r="K16" s="130"/>
      <c r="L16" s="90"/>
      <c r="M16" s="143" t="s">
        <v>385</v>
      </c>
      <c r="N16" s="71" t="str">
        <f>IF($N$4="Abw. in EURO","anerk. - Bescheid (EUR)","anerk. - Bescheid in %")</f>
        <v>anerk. - Bescheid in %</v>
      </c>
      <c r="O16" s="99"/>
      <c r="P16" s="84"/>
      <c r="Q16" s="115"/>
      <c r="R16" s="77"/>
      <c r="S16" s="130"/>
      <c r="T16" s="90"/>
    </row>
    <row r="17" spans="1:20" s="4" customFormat="1" ht="14.25" x14ac:dyDescent="0.2">
      <c r="A17" s="2"/>
      <c r="B17" s="371" t="s">
        <v>364</v>
      </c>
      <c r="C17" s="372"/>
      <c r="D17" s="7"/>
      <c r="E17" s="7"/>
      <c r="F17" s="155" t="str">
        <f>IF($N$4="Abw. in EURO",E17-D17,IF(D17&lt;&gt;0,(100*(E17-D17))/D17,""))</f>
        <v/>
      </c>
      <c r="G17" s="100"/>
      <c r="H17" s="85"/>
      <c r="I17" s="116"/>
      <c r="J17" s="78"/>
      <c r="K17" s="131"/>
      <c r="L17" s="91"/>
      <c r="M17" s="144"/>
      <c r="N17" s="153" t="str">
        <f>IF($N$4="Abw. in EURO",M17-D17,IF(D17&lt;&gt;0,(100*(M17-D17))/D17,""))</f>
        <v/>
      </c>
      <c r="O17" s="100"/>
      <c r="P17" s="85"/>
      <c r="Q17" s="116"/>
      <c r="R17" s="78"/>
      <c r="S17" s="131"/>
      <c r="T17" s="91"/>
    </row>
    <row r="18" spans="1:20" s="5" customFormat="1" ht="15" x14ac:dyDescent="0.25">
      <c r="A18" s="69"/>
      <c r="B18" s="362" t="s">
        <v>8</v>
      </c>
      <c r="C18" s="362"/>
      <c r="D18" s="70">
        <f>SUM(D17:D17)</f>
        <v>0</v>
      </c>
      <c r="E18" s="70">
        <f>SUM(E17:E17)</f>
        <v>0</v>
      </c>
      <c r="F18" s="156" t="str">
        <f>IF($N$4="Abw. in EURO",E18-D18,IF(D18&lt;&gt;0,(100*(E18-D18))/D18,""))</f>
        <v/>
      </c>
      <c r="G18" s="101" t="s">
        <v>66</v>
      </c>
      <c r="H18" s="107">
        <f>IF(F18&lt;0,-F18*F_Satz,0)</f>
        <v>0</v>
      </c>
      <c r="I18" s="117"/>
      <c r="J18" s="121"/>
      <c r="K18" s="132"/>
      <c r="L18" s="139"/>
      <c r="M18" s="145">
        <f>SUM(M17:M17)</f>
        <v>0</v>
      </c>
      <c r="N18" s="154" t="str">
        <f>IF($N$4="Abw. in EURO",M18-D18,IF(D18&lt;&gt;0,(100*(M18-D18))/D18,""))</f>
        <v/>
      </c>
      <c r="O18" s="101" t="s">
        <v>66</v>
      </c>
      <c r="P18" s="107">
        <f>IF(N18&lt;0,-N18*F_Satz,0)</f>
        <v>0</v>
      </c>
      <c r="Q18" s="117"/>
      <c r="R18" s="121"/>
      <c r="S18" s="132"/>
      <c r="T18" s="139"/>
    </row>
    <row r="19" spans="1:20" s="4" customFormat="1" ht="14.25" x14ac:dyDescent="0.2">
      <c r="G19" s="100"/>
      <c r="H19" s="85"/>
      <c r="I19" s="116"/>
      <c r="J19" s="78"/>
      <c r="K19" s="131"/>
      <c r="L19" s="91"/>
      <c r="M19" s="147"/>
      <c r="O19" s="100"/>
      <c r="P19" s="85"/>
      <c r="Q19" s="116"/>
      <c r="R19" s="78"/>
      <c r="S19" s="131"/>
      <c r="T19" s="91"/>
    </row>
    <row r="20" spans="1:20" s="4" customFormat="1" ht="63" customHeight="1" x14ac:dyDescent="0.25">
      <c r="A20" s="363" t="str">
        <f>IF(AND(E18&gt;D18,F_ART&lt;&gt;"Festbetragsfinanzierung"),"Mehrausgaben sind mitteilungspflichtig und bedürfen einer Änderung des Finanzierungsplans! Diese sind gesondert zu begründen. Die Deckung der Mehrausgaben durch zusätzliche Einnahmen/ Eigenmittel bedarf der Zustimmung der Bewilligungsbehörde.","")</f>
        <v/>
      </c>
      <c r="B20" s="376"/>
      <c r="C20" s="376"/>
      <c r="D20" s="376"/>
      <c r="E20" s="376"/>
      <c r="F20" s="376"/>
      <c r="G20" s="100"/>
      <c r="H20" s="85"/>
      <c r="I20" s="116"/>
      <c r="J20" s="78"/>
      <c r="K20" s="131"/>
      <c r="L20" s="91"/>
      <c r="M20" s="147"/>
      <c r="O20" s="100"/>
      <c r="P20" s="85"/>
      <c r="Q20" s="116"/>
      <c r="R20" s="78"/>
      <c r="S20" s="131"/>
      <c r="T20" s="91"/>
    </row>
    <row r="21" spans="1:20" s="4" customFormat="1" ht="15" x14ac:dyDescent="0.25">
      <c r="A21" s="5"/>
      <c r="B21" s="36"/>
      <c r="C21" s="36"/>
      <c r="D21" s="36"/>
      <c r="E21" s="36"/>
      <c r="F21" s="36"/>
      <c r="G21" s="100"/>
      <c r="H21" s="85"/>
      <c r="I21" s="116"/>
      <c r="J21" s="78"/>
      <c r="K21" s="131"/>
      <c r="L21" s="91"/>
      <c r="M21" s="147"/>
      <c r="O21" s="100"/>
      <c r="P21" s="85"/>
      <c r="Q21" s="116"/>
      <c r="R21" s="78"/>
      <c r="S21" s="131"/>
      <c r="T21" s="91"/>
    </row>
    <row r="22" spans="1:20" ht="13.5" customHeight="1" x14ac:dyDescent="0.25">
      <c r="A22" s="363" t="s">
        <v>62</v>
      </c>
      <c r="B22" s="363"/>
      <c r="C22" s="363"/>
      <c r="D22" s="363"/>
      <c r="E22" s="363"/>
      <c r="F22" s="363"/>
    </row>
    <row r="23" spans="1:20" ht="25.5" x14ac:dyDescent="0.2">
      <c r="D23" s="140" t="s">
        <v>373</v>
      </c>
      <c r="M23" s="148" t="s">
        <v>374</v>
      </c>
      <c r="N23" s="140" t="str">
        <f>IF($N$4="Abw. in EURO","anerk. - abger.(EUR)","anerk. - abger. in %")</f>
        <v>anerk. - abger. in %</v>
      </c>
    </row>
    <row r="24" spans="1:20" s="4" customFormat="1" ht="14.25" x14ac:dyDescent="0.2">
      <c r="A24" s="2"/>
      <c r="B24" s="361" t="s">
        <v>63</v>
      </c>
      <c r="C24" s="361"/>
      <c r="D24" s="7">
        <f>ROUND(E18,2)</f>
        <v>0</v>
      </c>
      <c r="G24" s="100"/>
      <c r="H24" s="85"/>
      <c r="I24" s="116" t="s">
        <v>30</v>
      </c>
      <c r="J24" s="78" t="s">
        <v>31</v>
      </c>
      <c r="K24" s="131"/>
      <c r="L24" s="91"/>
      <c r="M24" s="144">
        <f>ROUND(M18,2)</f>
        <v>0</v>
      </c>
      <c r="N24" s="153" t="str">
        <f>IF($N$4="Abw. in EURO",AusgAnerkannt-Summe_tats_Ausg,IF(Summe_tats_Ausg&lt;&gt;0,(100*(AusgAnerkannt-Summe_tats_Ausg))/Summe_tats_Ausg,""))</f>
        <v/>
      </c>
      <c r="O24" s="100"/>
      <c r="P24" s="85"/>
      <c r="Q24" s="116" t="s">
        <v>30</v>
      </c>
      <c r="R24" s="78" t="s">
        <v>31</v>
      </c>
      <c r="S24" s="131"/>
      <c r="T24" s="91"/>
    </row>
    <row r="25" spans="1:20" s="4" customFormat="1" ht="14.25" x14ac:dyDescent="0.2">
      <c r="A25" s="2"/>
      <c r="B25" s="361" t="s">
        <v>26</v>
      </c>
      <c r="C25" s="361"/>
      <c r="D25" s="7">
        <f>IF(F_ART="Anteilfinanzierung",H10-H9,E10-E9)</f>
        <v>0</v>
      </c>
      <c r="G25" s="100"/>
      <c r="H25" s="85"/>
      <c r="I25" s="159" t="s">
        <v>396</v>
      </c>
      <c r="J25" s="122">
        <f>MIN(D24-D25,Zuwendung)</f>
        <v>0</v>
      </c>
      <c r="K25" s="131"/>
      <c r="L25" s="91"/>
      <c r="M25" s="144">
        <f>IF(F_ART="Anteilfinanzierung",P10-P9,M10-M9)</f>
        <v>0</v>
      </c>
      <c r="N25" s="153" t="str">
        <f>IF($N$4="Abw. in EURO",Dritt_EigenmittelAnerkannt-Dritt_Eigenmittel,IF(Dritt_Eigenmittel&lt;&gt;0,(100*(Dritt_EigenmittelAnerkannt-Dritt_Eigenmittel))/Dritt_Eigenmittel,""))</f>
        <v/>
      </c>
      <c r="O25" s="100"/>
      <c r="P25" s="85"/>
      <c r="Q25" s="159" t="s">
        <v>396</v>
      </c>
      <c r="R25" s="122">
        <f>MIN(M24-M25,Zuwendung)</f>
        <v>0</v>
      </c>
      <c r="S25" s="131"/>
      <c r="T25" s="91"/>
    </row>
    <row r="26" spans="1:20" s="4" customFormat="1" ht="15" x14ac:dyDescent="0.25">
      <c r="A26" s="2"/>
      <c r="B26" s="361" t="str">
        <f>"Höhe der " &amp; IF(DB!P2="S214","Bundesmittel","Landesmittel")</f>
        <v>Höhe der Landesmittel</v>
      </c>
      <c r="C26" s="361"/>
      <c r="D26" s="34">
        <f>IF(F_ART=Zus.!I25,Fehlbedarf,IF(F_ART=Zus.!I26,Festbetrag,Anteilsbetrag))</f>
        <v>0</v>
      </c>
      <c r="E26" s="229"/>
      <c r="G26" s="100"/>
      <c r="H26" s="85"/>
      <c r="I26" s="159" t="s">
        <v>397</v>
      </c>
      <c r="J26" s="122">
        <f>IF(Fest_berechnet_abgerechnet&gt;0,MIN(D24,Fest_berechnet_abgerechnet),MIN(D24,Zuwendung))</f>
        <v>0</v>
      </c>
      <c r="K26" s="131"/>
      <c r="L26" s="91"/>
      <c r="M26" s="144">
        <f>IF(F_ART=Zus.!Q25,FehlbedarfAnerkannt,IF(F_ART=Zus.!Q26,FestbetragAnerkannt,AnteilsbetragAnerkannt))</f>
        <v>0</v>
      </c>
      <c r="N26" s="153" t="str">
        <f>IF($N$4="Abw. in EURO",Summe_LandesmittelAnerkannt-Summe_Landesmittel,IF(Summe_Landesmittel&lt;&gt;0,(100*(Summe_LandesmittelAnerkannt-Summe_Landesmittel))/Summe_Landesmittel,""))</f>
        <v/>
      </c>
      <c r="O26" s="100"/>
      <c r="P26" s="85"/>
      <c r="Q26" s="159" t="s">
        <v>397</v>
      </c>
      <c r="R26" s="122">
        <f>IF(Fest_berechnet_anerkannt&gt;0,MIN(M24,Fest_berechnet_anerkannt),MIN(M24,Zuwendung))</f>
        <v>0</v>
      </c>
      <c r="S26" s="131"/>
      <c r="T26" s="171"/>
    </row>
    <row r="27" spans="1:20" s="4" customFormat="1" ht="14.25" x14ac:dyDescent="0.2">
      <c r="A27" s="2"/>
      <c r="B27" s="361" t="str">
        <f>"Zahlungen aus "  &amp; IF(DB!P2="S214","Bundesmittel","Landesmittel")</f>
        <v>Zahlungen aus Landesmittel</v>
      </c>
      <c r="C27" s="361"/>
      <c r="D27" s="7">
        <f>E9</f>
        <v>0</v>
      </c>
      <c r="G27" s="100"/>
      <c r="H27" s="85"/>
      <c r="I27" s="159" t="s">
        <v>528</v>
      </c>
      <c r="J27" s="122">
        <f>H9</f>
        <v>0</v>
      </c>
      <c r="K27" s="131"/>
      <c r="L27" s="91"/>
      <c r="M27" s="144">
        <f>M9</f>
        <v>0</v>
      </c>
      <c r="N27" s="153" t="str">
        <f>IF($N$4="Abw. in EURO",Zahlungen_LandesmittelAnerkannt-Zahlungen_Landesmittel,IF(Zahlungen_Landesmittel&lt;&gt;0,(100*(Zahlungen_LandesmittelAnerkannt-Zahlungen_Landesmittel))/Zahlungen_Landesmittel,""))</f>
        <v/>
      </c>
      <c r="O27" s="100"/>
      <c r="P27" s="85"/>
      <c r="Q27" s="159" t="s">
        <v>528</v>
      </c>
      <c r="R27" s="122">
        <f>P9</f>
        <v>0</v>
      </c>
      <c r="S27" s="131"/>
      <c r="T27" s="91"/>
    </row>
    <row r="28" spans="1:20" s="4" customFormat="1" ht="42.75" customHeight="1" x14ac:dyDescent="0.25">
      <c r="A28" s="2"/>
      <c r="B28" s="362" t="s">
        <v>9</v>
      </c>
      <c r="C28" s="362"/>
      <c r="D28" s="10">
        <f>D26-D27</f>
        <v>0</v>
      </c>
      <c r="E28" s="377"/>
      <c r="F28" s="378"/>
      <c r="G28" s="100"/>
      <c r="H28" s="85"/>
      <c r="I28" s="116"/>
      <c r="J28" s="78"/>
      <c r="K28" s="131"/>
      <c r="L28" s="91"/>
      <c r="M28" s="145">
        <f>M26-M27</f>
        <v>0</v>
      </c>
      <c r="N28" s="154" t="str">
        <f>IF($N$4="Abw. in EURO",ErgebnisAnerkannt-Ergebnis,IF(Ergebnis&lt;&gt;0,(100*(ErgebnisAnerkannt-Ergebnis))/Ergebnis,""))</f>
        <v/>
      </c>
      <c r="O28" s="100"/>
      <c r="P28" s="85"/>
      <c r="Q28" s="116"/>
      <c r="R28" s="78"/>
      <c r="S28" s="131"/>
      <c r="T28" s="91"/>
    </row>
    <row r="31" spans="1:20" x14ac:dyDescent="0.2">
      <c r="A31" s="366" t="str">
        <f>IF(F_ART="Anteil",IF(H18&gt;0,"Die Zuwendung ermäßigt sich anteilig gemäß Nr. 2.1 ANBest-P aufgrund von Minderausgaben in Höhe von",""),"")</f>
        <v/>
      </c>
      <c r="B31" s="366"/>
      <c r="C31" s="366"/>
      <c r="D31" s="366"/>
      <c r="E31" s="1"/>
    </row>
    <row r="32" spans="1:20" x14ac:dyDescent="0.2">
      <c r="A32" s="366"/>
      <c r="B32" s="366"/>
      <c r="C32" s="366"/>
      <c r="D32" s="366"/>
      <c r="E32" s="33" t="str">
        <f>IF(F_ART="Anteil",IF(H18&gt;0,H18,""),"")</f>
        <v/>
      </c>
    </row>
    <row r="34" spans="1:20" x14ac:dyDescent="0.2">
      <c r="A34" s="366" t="str">
        <f>IF(F_ART="Anteilfinanzierung",IF(I12&gt;0,"Die Zuwendung ermäßigt sich anteilig gemäß Nr. 2.1 ANBest-P aufgrund von höheren Deckungsmitteln in Höhe von",""),"")</f>
        <v/>
      </c>
      <c r="B34" s="366"/>
      <c r="C34" s="366"/>
      <c r="D34" s="366"/>
    </row>
    <row r="35" spans="1:20" x14ac:dyDescent="0.2">
      <c r="A35" s="366"/>
      <c r="B35" s="366"/>
      <c r="C35" s="366"/>
      <c r="D35" s="366"/>
      <c r="E35" s="16" t="str">
        <f>IF(F_ART="Anteilfinanzierung",IF(I12&gt;0,I12,""),"")</f>
        <v/>
      </c>
    </row>
    <row r="37" spans="1:20" x14ac:dyDescent="0.2">
      <c r="A37" s="366" t="str">
        <f>IF(F_ART="Anteil",IF(K12&gt;0,"Die Zuwendung ermäßigt sich anteilig gemäß Nr. 2.1 ANBest-P aufgrund von neuer Deckungsmitteln in Höhe von",""),"")</f>
        <v/>
      </c>
      <c r="B37" s="366"/>
      <c r="C37" s="366"/>
      <c r="D37" s="366"/>
    </row>
    <row r="38" spans="1:20" x14ac:dyDescent="0.2">
      <c r="A38" s="366"/>
      <c r="B38" s="366"/>
      <c r="C38" s="366"/>
      <c r="D38" s="366"/>
      <c r="E38" s="16" t="str">
        <f>IF(F_ART="Anteil",IF(K12&gt;0,K12,""),"")</f>
        <v/>
      </c>
    </row>
    <row r="40" spans="1:20" x14ac:dyDescent="0.2">
      <c r="A40" s="366" t="str">
        <f>IF(ISERROR(IF(D28=(I12+K12),"","Durch die Mehrausgaben werden die höheren Deckungsmittel anteilig in Anspruch genommen; das führt zunächst zur Minderung des Rückforderungsbetrages in Höhe von:")),"",IF(D28=(I12+K12),"","Durch die Mehrausgaben werden die höheren Deckungsmittel anteilig in Anspruch genommen; das führt zunächst zur Minderung des Rückforderungsbetrages in Höhe von:"))</f>
        <v/>
      </c>
      <c r="B40" s="366"/>
      <c r="C40" s="366"/>
      <c r="D40" s="366"/>
    </row>
    <row r="41" spans="1:20" x14ac:dyDescent="0.2">
      <c r="A41" s="366"/>
      <c r="B41" s="366"/>
      <c r="C41" s="366"/>
      <c r="D41" s="366"/>
    </row>
    <row r="42" spans="1:20" x14ac:dyDescent="0.2">
      <c r="A42" s="370"/>
      <c r="B42" s="370"/>
      <c r="C42" s="370"/>
      <c r="D42" s="370"/>
      <c r="E42" s="16" t="str">
        <f>IF(ISERROR(IF(D28=(I12+K12),"",I12+K12+D28)),"",IF(D28=(I12+K12),"",I12+K12+D28))</f>
        <v/>
      </c>
    </row>
    <row r="44" spans="1:20" s="25" customFormat="1" ht="14.25" x14ac:dyDescent="0.2">
      <c r="A44" s="365" t="s">
        <v>499</v>
      </c>
      <c r="B44" s="365"/>
      <c r="C44" s="365"/>
      <c r="D44" s="365"/>
      <c r="E44" s="365"/>
      <c r="F44" s="365"/>
      <c r="G44" s="102"/>
      <c r="H44" s="86"/>
      <c r="I44" s="118"/>
      <c r="J44" s="79"/>
      <c r="K44" s="133"/>
      <c r="L44" s="92"/>
      <c r="M44" s="149"/>
      <c r="O44" s="102"/>
      <c r="P44" s="86"/>
      <c r="Q44" s="118"/>
      <c r="R44" s="79"/>
      <c r="S44" s="133"/>
      <c r="T44" s="92"/>
    </row>
    <row r="45" spans="1:20" s="25" customFormat="1" ht="14.25" x14ac:dyDescent="0.2">
      <c r="A45" s="365" t="s">
        <v>500</v>
      </c>
      <c r="B45" s="365"/>
      <c r="C45" s="365"/>
      <c r="D45" s="365"/>
      <c r="E45" s="365"/>
      <c r="F45" s="365"/>
      <c r="G45" s="102"/>
      <c r="H45" s="86"/>
      <c r="I45" s="118"/>
      <c r="J45" s="79"/>
      <c r="K45" s="133"/>
      <c r="L45" s="92"/>
      <c r="M45" s="149"/>
      <c r="O45" s="102"/>
      <c r="P45" s="86"/>
      <c r="Q45" s="118"/>
      <c r="R45" s="79"/>
      <c r="S45" s="133"/>
      <c r="T45" s="92"/>
    </row>
    <row r="46" spans="1:20" s="25" customFormat="1" ht="14.25" x14ac:dyDescent="0.2">
      <c r="A46" s="365" t="s">
        <v>501</v>
      </c>
      <c r="B46" s="365"/>
      <c r="C46" s="365"/>
      <c r="D46" s="365"/>
      <c r="E46" s="365"/>
      <c r="F46" s="365"/>
      <c r="G46" s="102"/>
      <c r="H46" s="86"/>
      <c r="I46" s="118"/>
      <c r="J46" s="79"/>
      <c r="K46" s="133"/>
      <c r="L46" s="92"/>
      <c r="M46" s="149"/>
      <c r="O46" s="102"/>
      <c r="P46" s="86"/>
      <c r="Q46" s="118"/>
      <c r="R46" s="79"/>
      <c r="S46" s="133"/>
      <c r="T46" s="92"/>
    </row>
    <row r="47" spans="1:20" s="25" customFormat="1" ht="19.5" customHeight="1" x14ac:dyDescent="0.2">
      <c r="A47" s="262"/>
      <c r="B47" s="262"/>
      <c r="C47" s="262"/>
      <c r="D47" s="262"/>
      <c r="E47" s="262"/>
      <c r="F47" s="262" t="s">
        <v>556</v>
      </c>
      <c r="G47" s="102"/>
      <c r="H47" s="86"/>
      <c r="I47" s="118"/>
      <c r="J47" s="79"/>
      <c r="K47" s="133"/>
      <c r="L47" s="92"/>
      <c r="M47" s="149"/>
      <c r="O47" s="102"/>
      <c r="P47" s="86"/>
      <c r="Q47" s="118"/>
      <c r="R47" s="79"/>
      <c r="S47" s="133"/>
      <c r="T47" s="92"/>
    </row>
    <row r="48" spans="1:20" s="25" customFormat="1" ht="27" customHeight="1" x14ac:dyDescent="0.2">
      <c r="A48" s="364" t="str">
        <f>"Es wurden Gegenstände mit einem Beschaffungswert von mehr als " &amp; IF(IF(DB!J2=0,DB!M2,DB!J2)&lt;DATEVALUE("21.09.2021"),"410","1000") &amp; " Euro (ohne Umsatzsteuer) im Projekt angeschafft."</f>
        <v>Es wurden Gegenstände mit einem Beschaffungswert von mehr als 1000 Euro (ohne Umsatzsteuer) im Projekt angeschafft.</v>
      </c>
      <c r="B48" s="364"/>
      <c r="C48" s="364"/>
      <c r="D48" s="364"/>
      <c r="E48" s="364"/>
      <c r="F48" s="263"/>
      <c r="G48" s="102"/>
      <c r="H48" s="86"/>
      <c r="I48" s="118"/>
      <c r="J48" s="79"/>
      <c r="K48" s="133"/>
      <c r="L48" s="92"/>
      <c r="M48" s="149"/>
      <c r="O48" s="102"/>
      <c r="P48" s="86"/>
      <c r="Q48" s="118"/>
      <c r="R48" s="79"/>
      <c r="S48" s="133"/>
      <c r="T48" s="92"/>
    </row>
    <row r="49" spans="1:20" s="25" customFormat="1" ht="27" customHeight="1" x14ac:dyDescent="0.2">
      <c r="A49" s="364" t="str">
        <f>"Es wurden Gegenstände mit einem Beschaffungswert von mehr als " &amp; IF(IF(DB!J2=0,DB!M2,DB!J2)&lt;DATEVALUE("21.09.2021"),"410","1000") &amp; " Euro (ohne Umsatzsteuer) im Projekt inventarisiert."</f>
        <v>Es wurden Gegenstände mit einem Beschaffungswert von mehr als 1000 Euro (ohne Umsatzsteuer) im Projekt inventarisiert.</v>
      </c>
      <c r="B49" s="364"/>
      <c r="C49" s="364"/>
      <c r="D49" s="364"/>
      <c r="E49" s="364"/>
      <c r="F49" s="263"/>
      <c r="G49" s="102"/>
      <c r="H49" s="86"/>
      <c r="I49" s="118"/>
      <c r="J49" s="79"/>
      <c r="K49" s="133"/>
      <c r="L49" s="92"/>
      <c r="M49" s="149"/>
      <c r="O49" s="102"/>
      <c r="P49" s="86"/>
      <c r="Q49" s="118"/>
      <c r="R49" s="79"/>
      <c r="S49" s="133"/>
      <c r="T49" s="92"/>
    </row>
    <row r="50" spans="1:20" s="25" customFormat="1" ht="18.75" customHeight="1" x14ac:dyDescent="0.2">
      <c r="A50" s="266"/>
      <c r="B50" s="266"/>
      <c r="C50" s="266"/>
      <c r="D50" s="266"/>
      <c r="E50" s="266"/>
      <c r="F50" s="262" t="s">
        <v>556</v>
      </c>
      <c r="G50" s="102"/>
      <c r="H50" s="86"/>
      <c r="I50" s="118"/>
      <c r="J50" s="79"/>
      <c r="K50" s="133"/>
      <c r="L50" s="92"/>
      <c r="M50" s="149"/>
      <c r="O50" s="102"/>
      <c r="P50" s="86"/>
      <c r="Q50" s="118"/>
      <c r="R50" s="79"/>
      <c r="S50" s="133"/>
      <c r="T50" s="92"/>
    </row>
    <row r="51" spans="1:20" s="25" customFormat="1" ht="48" customHeight="1" x14ac:dyDescent="0.2">
      <c r="A51" s="379" t="s">
        <v>578</v>
      </c>
      <c r="B51" s="379"/>
      <c r="C51" s="379"/>
      <c r="D51" s="379"/>
      <c r="E51" s="379"/>
      <c r="F51" s="263"/>
      <c r="G51" s="102"/>
      <c r="H51" s="86"/>
      <c r="I51" s="118"/>
      <c r="J51" s="79"/>
      <c r="K51" s="133"/>
      <c r="L51" s="92"/>
      <c r="M51" s="149"/>
      <c r="O51" s="102"/>
      <c r="P51" s="86"/>
      <c r="Q51" s="118"/>
      <c r="R51" s="79"/>
      <c r="S51" s="133"/>
      <c r="T51" s="92"/>
    </row>
    <row r="52" spans="1:20" s="25" customFormat="1" ht="24.75" customHeight="1" x14ac:dyDescent="0.2">
      <c r="A52" s="267"/>
      <c r="B52" s="380"/>
      <c r="C52" s="381"/>
      <c r="D52" s="381"/>
      <c r="E52" s="382"/>
      <c r="F52" s="263"/>
      <c r="G52" s="102"/>
      <c r="H52" s="86"/>
      <c r="I52" s="118"/>
      <c r="J52" s="79"/>
      <c r="K52" s="133"/>
      <c r="L52" s="92"/>
      <c r="M52" s="149"/>
      <c r="O52" s="102"/>
      <c r="P52" s="86"/>
      <c r="Q52" s="118"/>
      <c r="R52" s="79"/>
      <c r="S52" s="133"/>
      <c r="T52" s="92"/>
    </row>
    <row r="53" spans="1:20" s="25" customFormat="1" ht="14.25" x14ac:dyDescent="0.2">
      <c r="G53" s="102"/>
      <c r="H53" s="86"/>
      <c r="I53" s="118"/>
      <c r="J53" s="79"/>
      <c r="K53" s="133"/>
      <c r="L53" s="92"/>
      <c r="M53" s="149"/>
      <c r="O53" s="102"/>
      <c r="P53" s="86"/>
      <c r="Q53" s="118"/>
      <c r="R53" s="79"/>
      <c r="S53" s="133"/>
      <c r="T53" s="92"/>
    </row>
    <row r="54" spans="1:20" s="25" customFormat="1" ht="14.25" x14ac:dyDescent="0.2">
      <c r="A54" s="383"/>
      <c r="B54" s="383"/>
      <c r="C54" s="383"/>
      <c r="D54" s="383"/>
      <c r="E54" s="383"/>
      <c r="F54" s="383"/>
      <c r="G54" s="102"/>
      <c r="H54" s="86"/>
      <c r="I54" s="118"/>
      <c r="J54" s="79"/>
      <c r="K54" s="133"/>
      <c r="L54" s="92"/>
      <c r="M54" s="149"/>
      <c r="O54" s="102"/>
      <c r="P54" s="86"/>
      <c r="Q54" s="118"/>
      <c r="R54" s="79"/>
      <c r="S54" s="133"/>
      <c r="T54" s="92"/>
    </row>
    <row r="55" spans="1:20" s="25" customFormat="1" ht="14.25" x14ac:dyDescent="0.2">
      <c r="A55" s="385"/>
      <c r="B55" s="385"/>
      <c r="C55" s="385"/>
      <c r="D55" s="6"/>
      <c r="E55" s="272"/>
      <c r="F55" s="26"/>
      <c r="G55" s="102"/>
      <c r="H55" s="86"/>
      <c r="I55" s="118"/>
      <c r="J55" s="79"/>
      <c r="K55" s="133"/>
      <c r="L55" s="92"/>
      <c r="M55" s="149"/>
      <c r="O55" s="102"/>
      <c r="P55" s="86"/>
      <c r="Q55" s="118"/>
      <c r="R55" s="79"/>
      <c r="S55" s="133"/>
      <c r="T55" s="92"/>
    </row>
    <row r="56" spans="1:20" s="25" customFormat="1" ht="14.25" x14ac:dyDescent="0.2">
      <c r="A56" s="383" t="s">
        <v>33</v>
      </c>
      <c r="B56" s="383"/>
      <c r="C56" s="383"/>
      <c r="D56" s="6"/>
      <c r="E56" s="383" t="s">
        <v>35</v>
      </c>
      <c r="F56" s="383"/>
      <c r="G56" s="102"/>
      <c r="H56" s="86"/>
      <c r="I56" s="118"/>
      <c r="J56" s="79"/>
      <c r="K56" s="133"/>
      <c r="L56" s="92"/>
      <c r="M56" s="149"/>
      <c r="O56" s="102"/>
      <c r="P56" s="86"/>
      <c r="Q56" s="118"/>
      <c r="R56" s="79"/>
      <c r="S56" s="133"/>
      <c r="T56" s="92"/>
    </row>
    <row r="57" spans="1:20" s="25" customFormat="1" ht="14.25" x14ac:dyDescent="0.2">
      <c r="A57" s="383" t="s">
        <v>34</v>
      </c>
      <c r="B57" s="383"/>
      <c r="C57" s="383"/>
      <c r="D57" s="383"/>
      <c r="E57" s="383"/>
      <c r="F57" s="383"/>
      <c r="G57" s="102"/>
      <c r="H57" s="86"/>
      <c r="I57" s="118"/>
      <c r="J57" s="79"/>
      <c r="K57" s="133"/>
      <c r="L57" s="92"/>
      <c r="M57" s="149"/>
      <c r="O57" s="102"/>
      <c r="P57" s="86"/>
      <c r="Q57" s="118"/>
      <c r="R57" s="79"/>
      <c r="S57" s="133"/>
      <c r="T57" s="92"/>
    </row>
    <row r="58" spans="1:20" s="25" customFormat="1" ht="14.25" x14ac:dyDescent="0.2">
      <c r="A58" s="3"/>
      <c r="B58" s="3"/>
      <c r="C58" s="3"/>
      <c r="D58" s="3"/>
      <c r="E58" s="3"/>
      <c r="F58" s="3"/>
      <c r="G58" s="102"/>
      <c r="H58" s="86"/>
      <c r="I58" s="118"/>
      <c r="J58" s="79"/>
      <c r="K58" s="133"/>
      <c r="L58" s="92"/>
      <c r="M58" s="149"/>
      <c r="O58" s="102"/>
      <c r="P58" s="86"/>
      <c r="Q58" s="118"/>
      <c r="R58" s="79"/>
      <c r="S58" s="133"/>
      <c r="T58" s="92"/>
    </row>
    <row r="59" spans="1:20" s="25" customFormat="1" ht="14.25" x14ac:dyDescent="0.2">
      <c r="A59" s="3"/>
      <c r="B59" s="3"/>
      <c r="C59" s="3"/>
      <c r="D59" s="3"/>
      <c r="E59" s="3"/>
      <c r="F59" s="3"/>
      <c r="G59" s="102"/>
      <c r="H59" s="86"/>
      <c r="I59" s="118"/>
      <c r="J59" s="79"/>
      <c r="K59" s="133"/>
      <c r="L59" s="92"/>
      <c r="M59" s="149"/>
      <c r="O59" s="102"/>
      <c r="P59" s="86"/>
      <c r="Q59" s="118"/>
      <c r="R59" s="79"/>
      <c r="S59" s="133"/>
      <c r="T59" s="92"/>
    </row>
    <row r="60" spans="1:20" s="25" customFormat="1" ht="14.25" x14ac:dyDescent="0.2">
      <c r="A60" s="3"/>
      <c r="B60" s="3"/>
      <c r="C60" s="3"/>
      <c r="D60" s="3"/>
      <c r="E60" s="3"/>
      <c r="F60" s="3"/>
      <c r="G60" s="102"/>
      <c r="H60" s="86"/>
      <c r="I60" s="118"/>
      <c r="J60" s="79"/>
      <c r="K60" s="133"/>
      <c r="L60" s="92"/>
      <c r="M60" s="149"/>
      <c r="O60" s="102"/>
      <c r="P60" s="86"/>
      <c r="Q60" s="118"/>
      <c r="R60" s="79"/>
      <c r="S60" s="133"/>
      <c r="T60" s="92"/>
    </row>
    <row r="61" spans="1:20" s="25" customFormat="1" ht="14.25" x14ac:dyDescent="0.2">
      <c r="A61" s="384"/>
      <c r="B61" s="384"/>
      <c r="C61" s="384"/>
      <c r="D61" s="3"/>
      <c r="E61" s="3"/>
      <c r="F61" s="3"/>
      <c r="G61" s="102"/>
      <c r="H61" s="86"/>
      <c r="I61" s="118"/>
      <c r="J61" s="79"/>
      <c r="K61" s="133"/>
      <c r="L61" s="92"/>
      <c r="M61" s="149"/>
      <c r="O61" s="102"/>
      <c r="P61" s="86"/>
      <c r="Q61" s="118"/>
      <c r="R61" s="79"/>
      <c r="S61" s="133"/>
      <c r="T61" s="92"/>
    </row>
    <row r="62" spans="1:20" s="25" customFormat="1" ht="14.25" x14ac:dyDescent="0.2">
      <c r="A62" s="365" t="s">
        <v>61</v>
      </c>
      <c r="B62" s="383"/>
      <c r="C62" s="383"/>
      <c r="D62" s="3"/>
      <c r="E62" s="3"/>
      <c r="F62" s="3"/>
      <c r="G62" s="102"/>
      <c r="H62" s="86"/>
      <c r="I62" s="118"/>
      <c r="J62" s="79"/>
      <c r="K62" s="133"/>
      <c r="L62" s="92"/>
      <c r="M62" s="149"/>
      <c r="O62" s="102"/>
      <c r="P62" s="86"/>
      <c r="Q62" s="118"/>
      <c r="R62" s="79"/>
      <c r="S62" s="133"/>
      <c r="T62" s="92"/>
    </row>
    <row r="63" spans="1:20" s="25" customFormat="1" ht="14.25" x14ac:dyDescent="0.2">
      <c r="A63" s="3"/>
      <c r="B63" s="3"/>
      <c r="C63" s="3"/>
      <c r="D63" s="3"/>
      <c r="E63" s="3"/>
      <c r="F63" s="3"/>
      <c r="G63" s="102"/>
      <c r="H63" s="86"/>
      <c r="I63" s="118"/>
      <c r="J63" s="79"/>
      <c r="K63" s="133"/>
      <c r="L63" s="92"/>
      <c r="M63" s="149"/>
      <c r="O63" s="102"/>
      <c r="P63" s="86"/>
      <c r="Q63" s="118"/>
      <c r="R63" s="79"/>
      <c r="S63" s="133"/>
      <c r="T63" s="92"/>
    </row>
    <row r="64" spans="1:20" s="25" customFormat="1" ht="14.25" x14ac:dyDescent="0.2">
      <c r="A64" s="3"/>
      <c r="B64" s="3"/>
      <c r="C64" s="3"/>
      <c r="D64" s="3"/>
      <c r="E64" s="3"/>
      <c r="F64" s="3"/>
      <c r="G64" s="102"/>
      <c r="H64" s="86"/>
      <c r="I64" s="118"/>
      <c r="J64" s="79"/>
      <c r="K64" s="133"/>
      <c r="L64" s="92"/>
      <c r="M64" s="149"/>
      <c r="O64" s="102"/>
      <c r="P64" s="86"/>
      <c r="Q64" s="118"/>
      <c r="R64" s="79"/>
      <c r="S64" s="133"/>
      <c r="T64" s="92"/>
    </row>
    <row r="65" spans="1:20" s="25" customFormat="1" ht="14.25" x14ac:dyDescent="0.2">
      <c r="A65" s="3"/>
      <c r="B65" s="3"/>
      <c r="C65" s="3"/>
      <c r="D65" s="3"/>
      <c r="E65" s="3"/>
      <c r="F65" s="3"/>
      <c r="G65" s="102"/>
      <c r="H65" s="86"/>
      <c r="I65" s="118"/>
      <c r="J65" s="79"/>
      <c r="K65" s="133"/>
      <c r="L65" s="92"/>
      <c r="M65" s="149"/>
      <c r="O65" s="102"/>
      <c r="P65" s="86"/>
      <c r="Q65" s="118"/>
      <c r="R65" s="79"/>
      <c r="S65" s="133"/>
      <c r="T65" s="92"/>
    </row>
    <row r="66" spans="1:20" s="25" customFormat="1" ht="14.25" x14ac:dyDescent="0.2">
      <c r="A66" s="3"/>
      <c r="B66" s="3"/>
      <c r="C66" s="3"/>
      <c r="D66" s="3"/>
      <c r="E66" s="3"/>
      <c r="F66" s="3"/>
      <c r="G66" s="102"/>
      <c r="H66" s="86"/>
      <c r="I66" s="118"/>
      <c r="J66" s="79"/>
      <c r="K66" s="133"/>
      <c r="L66" s="92"/>
      <c r="M66" s="149"/>
      <c r="O66" s="102"/>
      <c r="P66" s="86"/>
      <c r="Q66" s="118"/>
      <c r="R66" s="79"/>
      <c r="S66" s="133"/>
      <c r="T66" s="92"/>
    </row>
  </sheetData>
  <sheetProtection password="D981" sheet="1" objects="1" scenarios="1"/>
  <mergeCells count="38">
    <mergeCell ref="A51:E51"/>
    <mergeCell ref="B52:E52"/>
    <mergeCell ref="A62:C62"/>
    <mergeCell ref="A61:C61"/>
    <mergeCell ref="A57:F57"/>
    <mergeCell ref="A56:C56"/>
    <mergeCell ref="E56:F56"/>
    <mergeCell ref="A55:C55"/>
    <mergeCell ref="A54:F54"/>
    <mergeCell ref="A1:B1"/>
    <mergeCell ref="C1:D1"/>
    <mergeCell ref="B9:C9"/>
    <mergeCell ref="A5:F5"/>
    <mergeCell ref="A40:D42"/>
    <mergeCell ref="B17:C17"/>
    <mergeCell ref="B18:C18"/>
    <mergeCell ref="B24:C24"/>
    <mergeCell ref="A6:F6"/>
    <mergeCell ref="B8:C8"/>
    <mergeCell ref="B10:C10"/>
    <mergeCell ref="A13:F13"/>
    <mergeCell ref="B16:C16"/>
    <mergeCell ref="A14:F14"/>
    <mergeCell ref="A20:F20"/>
    <mergeCell ref="E28:F28"/>
    <mergeCell ref="B27:C27"/>
    <mergeCell ref="B28:C28"/>
    <mergeCell ref="A22:F22"/>
    <mergeCell ref="B25:C25"/>
    <mergeCell ref="A49:E49"/>
    <mergeCell ref="B26:C26"/>
    <mergeCell ref="A48:E48"/>
    <mergeCell ref="A46:F46"/>
    <mergeCell ref="A45:F45"/>
    <mergeCell ref="A44:F44"/>
    <mergeCell ref="A31:D32"/>
    <mergeCell ref="A34:D35"/>
    <mergeCell ref="A37:D38"/>
  </mergeCells>
  <phoneticPr fontId="19" type="noConversion"/>
  <dataValidations disablePrompts="1" count="1">
    <dataValidation type="list" allowBlank="1" showInputMessage="1" showErrorMessage="1" sqref="N4">
      <formula1>"Abw. In EURO,Abw. in %"</formula1>
    </dataValidation>
  </dataValidations>
  <pageMargins left="0.74803149606299213" right="0.39370078740157483" top="1.0236220472440944" bottom="0.6692913385826772" header="0.55118110236220474" footer="0.35433070866141736"/>
  <pageSetup paperSize="9" orientation="landscape" r:id="rId1"/>
  <headerFooter alignWithMargins="0">
    <oddHeader>&amp;L&amp;"Arial,Fett"&amp;11Zusammenfassung der Einnahmen, der Ausgaben und der Finanzierung der Maßnahme</oddHeader>
    <oddFooter>&amp;CSeite &amp;P von &amp;N&amp;RDruckdatum: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6064" r:id="rId4" name="Check Box 6144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46</xdr:row>
                    <xdr:rowOff>228600</xdr:rowOff>
                  </from>
                  <to>
                    <xdr:col>5</xdr:col>
                    <xdr:colOff>400050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66" r:id="rId5" name="Check Box 6146">
              <controlPr locked="0" defaultSize="0" autoFill="0" autoLine="0" autoPict="0">
                <anchor moveWithCells="1">
                  <from>
                    <xdr:col>5</xdr:col>
                    <xdr:colOff>447675</xdr:colOff>
                    <xdr:row>46</xdr:row>
                    <xdr:rowOff>228600</xdr:rowOff>
                  </from>
                  <to>
                    <xdr:col>5</xdr:col>
                    <xdr:colOff>752475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82" r:id="rId6" name="Check Box 6262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48</xdr:row>
                    <xdr:rowOff>19050</xdr:rowOff>
                  </from>
                  <to>
                    <xdr:col>5</xdr:col>
                    <xdr:colOff>400050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83" r:id="rId7" name="Check Box 6263">
              <controlPr locked="0" defaultSize="0" autoFill="0" autoLine="0" autoPict="0">
                <anchor moveWithCells="1">
                  <from>
                    <xdr:col>5</xdr:col>
                    <xdr:colOff>447675</xdr:colOff>
                    <xdr:row>48</xdr:row>
                    <xdr:rowOff>19050</xdr:rowOff>
                  </from>
                  <to>
                    <xdr:col>5</xdr:col>
                    <xdr:colOff>752475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95" r:id="rId8" name="Check Box 6275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50</xdr:row>
                    <xdr:rowOff>28575</xdr:rowOff>
                  </from>
                  <to>
                    <xdr:col>5</xdr:col>
                    <xdr:colOff>400050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96" r:id="rId9" name="Check Box 6276">
              <controlPr locked="0" defaultSize="0" autoFill="0" autoLine="0" autoPict="0">
                <anchor moveWithCells="1">
                  <from>
                    <xdr:col>5</xdr:col>
                    <xdr:colOff>447675</xdr:colOff>
                    <xdr:row>50</xdr:row>
                    <xdr:rowOff>28575</xdr:rowOff>
                  </from>
                  <to>
                    <xdr:col>5</xdr:col>
                    <xdr:colOff>752475</xdr:colOff>
                    <xdr:row>50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pageSetUpPr autoPageBreaks="0" fitToPage="1"/>
  </sheetPr>
  <dimension ref="A1:J2"/>
  <sheetViews>
    <sheetView workbookViewId="0">
      <pane xSplit="1" ySplit="1" topLeftCell="B2" activePane="bottomRight" state="frozen"/>
      <selection activeCell="I2" sqref="I2"/>
      <selection pane="topRight" activeCell="I2" sqref="I2"/>
      <selection pane="bottomLeft" activeCell="I2" sqref="I2"/>
      <selection pane="bottomRight" activeCell="D1" sqref="D1"/>
    </sheetView>
  </sheetViews>
  <sheetFormatPr baseColWidth="10" defaultColWidth="11.42578125" defaultRowHeight="11.25" x14ac:dyDescent="0.2"/>
  <cols>
    <col min="1" max="1" width="31.85546875" style="61" hidden="1" customWidth="1"/>
    <col min="2" max="3" width="7.7109375" style="60" hidden="1" customWidth="1"/>
    <col min="4" max="4" width="32.85546875" style="61" customWidth="1"/>
    <col min="5" max="5" width="11.42578125" style="61"/>
    <col min="6" max="6" width="11.42578125" style="60" customWidth="1"/>
    <col min="7" max="7" width="15.140625" style="62" customWidth="1"/>
    <col min="8" max="8" width="14.85546875" style="63" customWidth="1"/>
    <col min="9" max="9" width="13.85546875" style="62" customWidth="1"/>
    <col min="10" max="10" width="29.42578125" style="64" customWidth="1"/>
    <col min="11" max="16384" width="11.42578125" style="61"/>
  </cols>
  <sheetData>
    <row r="1" spans="1:10" s="57" customFormat="1" ht="12.75" x14ac:dyDescent="0.2">
      <c r="A1" s="68" t="s">
        <v>377</v>
      </c>
      <c r="B1" s="58" t="s">
        <v>40</v>
      </c>
      <c r="C1" s="58" t="s">
        <v>22</v>
      </c>
      <c r="D1" s="164" t="s">
        <v>371</v>
      </c>
      <c r="E1" s="164" t="s">
        <v>372</v>
      </c>
      <c r="F1" s="165" t="s">
        <v>35</v>
      </c>
      <c r="G1" s="166" t="s">
        <v>373</v>
      </c>
      <c r="H1" s="167" t="s">
        <v>374</v>
      </c>
      <c r="I1" s="166" t="s">
        <v>375</v>
      </c>
      <c r="J1" s="168" t="s">
        <v>376</v>
      </c>
    </row>
    <row r="2" spans="1:10" ht="12.75" x14ac:dyDescent="0.2">
      <c r="A2" s="59"/>
    </row>
  </sheetData>
  <sheetProtection sort="0" autoFilter="0"/>
  <autoFilter ref="D1:J1"/>
  <printOptions horizontalCentered="1"/>
  <pageMargins left="0.27559055118110237" right="0.19685039370078741" top="0.98425196850393704" bottom="0.98425196850393704" header="0.51181102362204722" footer="0.51181102362204722"/>
  <pageSetup paperSize="9" scale="78" fitToHeight="0" orientation="portrait" r:id="rId1"/>
  <headerFooter alignWithMargins="0">
    <oddHeader>&amp;C&amp;"Arial,Fett"&amp;16Belegliste</oddHeader>
    <oddFooter>&amp;R&amp;D, &amp;T&amp;CSeite &amp;P von &amp;N&amp;L&amp;"Arial,Fett"&amp;8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M31"/>
  <sheetViews>
    <sheetView showGridLines="0" workbookViewId="0">
      <selection activeCell="B9" sqref="B9"/>
    </sheetView>
  </sheetViews>
  <sheetFormatPr baseColWidth="10" defaultRowHeight="12.75" x14ac:dyDescent="0.2"/>
  <cols>
    <col min="1" max="1" width="4.85546875" customWidth="1"/>
    <col min="2" max="2" width="7.28515625" customWidth="1"/>
    <col min="3" max="3" width="2.85546875" customWidth="1"/>
    <col min="4" max="4" width="27.7109375" customWidth="1"/>
    <col min="5" max="5" width="16.7109375" customWidth="1"/>
    <col min="7" max="7" width="11.5703125" customWidth="1"/>
    <col min="8" max="9" width="11.42578125" hidden="1" customWidth="1"/>
    <col min="10" max="10" width="14.5703125" hidden="1" customWidth="1"/>
    <col min="11" max="11" width="12.28515625" style="27" customWidth="1"/>
    <col min="12" max="12" width="12.28515625" customWidth="1"/>
    <col min="13" max="13" width="27" style="27" customWidth="1"/>
  </cols>
  <sheetData>
    <row r="1" spans="1:13" ht="10.9" customHeight="1" x14ac:dyDescent="0.2">
      <c r="A1" s="390" t="s">
        <v>402</v>
      </c>
      <c r="B1" s="390"/>
      <c r="C1" s="391"/>
      <c r="D1" s="197" t="str">
        <f>IF(Zus.!C1="","",Zus.!C1)</f>
        <v>LAGuS/M-V-6-S89-</v>
      </c>
      <c r="E1" s="198"/>
      <c r="F1" s="198"/>
      <c r="G1" s="199"/>
      <c r="H1" s="200"/>
      <c r="I1" s="201"/>
      <c r="J1" s="201"/>
      <c r="K1" s="201"/>
      <c r="L1" s="201"/>
      <c r="M1" s="201"/>
    </row>
    <row r="2" spans="1:13" ht="10.9" customHeight="1" x14ac:dyDescent="0.2">
      <c r="A2" s="390"/>
      <c r="B2" s="390"/>
      <c r="C2" s="391"/>
      <c r="D2" s="202" t="s">
        <v>39</v>
      </c>
      <c r="E2" s="187"/>
      <c r="F2" s="198"/>
      <c r="G2" s="199"/>
      <c r="H2" s="200"/>
      <c r="I2" s="201"/>
      <c r="J2" s="201"/>
      <c r="K2" s="201"/>
      <c r="L2" s="201"/>
      <c r="M2" s="201"/>
    </row>
    <row r="3" spans="1:13" ht="11.45" customHeight="1" x14ac:dyDescent="0.2">
      <c r="A3" s="203" t="str">
        <f>(Zus.!A2)</f>
        <v>V. 10.01.25</v>
      </c>
      <c r="B3" s="201"/>
      <c r="C3" s="198"/>
      <c r="D3" s="198"/>
      <c r="E3" s="198"/>
      <c r="F3" s="198"/>
      <c r="G3" s="199"/>
      <c r="H3" s="200"/>
      <c r="I3" s="201"/>
      <c r="J3" s="201"/>
      <c r="K3" s="201"/>
      <c r="L3" s="201"/>
      <c r="M3" s="201"/>
    </row>
    <row r="4" spans="1:13" ht="11.45" customHeight="1" x14ac:dyDescent="0.2">
      <c r="A4" s="392" t="s">
        <v>3</v>
      </c>
      <c r="B4" s="393"/>
      <c r="C4" s="394" t="str">
        <f>IF(Zus.!D10&gt;0,Zus.!D10,"")</f>
        <v/>
      </c>
      <c r="D4" s="395"/>
      <c r="E4" s="204"/>
      <c r="F4" s="205"/>
      <c r="G4" s="206"/>
      <c r="H4" s="200"/>
      <c r="I4" s="200"/>
      <c r="J4" s="200"/>
      <c r="K4" s="200"/>
      <c r="L4" s="200"/>
      <c r="M4" s="200"/>
    </row>
    <row r="5" spans="1:13" ht="11.45" customHeight="1" x14ac:dyDescent="0.2">
      <c r="A5" s="392" t="s">
        <v>4</v>
      </c>
      <c r="B5" s="393"/>
      <c r="C5" s="388">
        <f>SUM(F9:F14000)</f>
        <v>0</v>
      </c>
      <c r="D5" s="389"/>
      <c r="E5" s="204"/>
      <c r="F5" s="205"/>
      <c r="G5" s="206"/>
      <c r="H5" s="200"/>
      <c r="I5" s="200"/>
      <c r="J5" s="200"/>
      <c r="K5" s="200"/>
      <c r="L5" s="200"/>
      <c r="M5" s="200"/>
    </row>
    <row r="6" spans="1:13" ht="11.45" customHeight="1" x14ac:dyDescent="0.2">
      <c r="A6" s="386" t="s">
        <v>404</v>
      </c>
      <c r="B6" s="387"/>
      <c r="C6" s="388" t="str">
        <f>IF(C4="","",C4-C5)</f>
        <v/>
      </c>
      <c r="D6" s="389"/>
      <c r="E6" s="246" t="str">
        <f>IF(AND(C6&lt;&gt;0,C6&lt;&gt;""),"Die geplanten Einnahmen wurden über- bzw. unterschritten! Begründung erforderlich!","")</f>
        <v/>
      </c>
      <c r="F6" s="230"/>
      <c r="G6" s="230"/>
      <c r="H6" s="200"/>
      <c r="I6" s="200"/>
      <c r="J6" s="200"/>
      <c r="K6" s="200"/>
      <c r="L6" s="200"/>
      <c r="M6" s="200"/>
    </row>
    <row r="7" spans="1:13" hidden="1" x14ac:dyDescent="0.2">
      <c r="A7" s="207"/>
      <c r="B7" s="72" t="s">
        <v>381</v>
      </c>
      <c r="C7" s="208"/>
      <c r="D7" s="209"/>
      <c r="E7" s="210"/>
      <c r="F7" s="211" t="s">
        <v>380</v>
      </c>
      <c r="G7" s="211" t="s">
        <v>379</v>
      </c>
      <c r="H7" s="200"/>
      <c r="I7" s="200"/>
      <c r="J7" s="200"/>
      <c r="K7" s="212" t="s">
        <v>378</v>
      </c>
      <c r="L7" s="200"/>
      <c r="M7" s="72" t="s">
        <v>382</v>
      </c>
    </row>
    <row r="8" spans="1:13" ht="33.75" x14ac:dyDescent="0.2">
      <c r="A8" s="213" t="s">
        <v>0</v>
      </c>
      <c r="B8" s="219" t="s">
        <v>1</v>
      </c>
      <c r="C8" s="214"/>
      <c r="D8" s="247" t="s">
        <v>5</v>
      </c>
      <c r="E8" s="247" t="s">
        <v>11</v>
      </c>
      <c r="F8" s="247" t="s">
        <v>2</v>
      </c>
      <c r="G8" s="215" t="s">
        <v>441</v>
      </c>
      <c r="H8" s="216" t="s">
        <v>383</v>
      </c>
      <c r="I8" s="217" t="s">
        <v>384</v>
      </c>
      <c r="J8" s="217" t="s">
        <v>386</v>
      </c>
      <c r="K8" s="218" t="s">
        <v>14</v>
      </c>
      <c r="L8" s="218" t="s">
        <v>369</v>
      </c>
      <c r="M8" s="219" t="s">
        <v>370</v>
      </c>
    </row>
    <row r="9" spans="1:13" s="162" customFormat="1" ht="11.25" x14ac:dyDescent="0.2">
      <c r="A9" s="220" t="str">
        <f>IF(F9&lt;&gt;"",1,"")</f>
        <v/>
      </c>
      <c r="B9" s="221"/>
      <c r="C9" s="222"/>
      <c r="D9" s="223"/>
      <c r="E9" s="223"/>
      <c r="F9" s="224"/>
      <c r="G9" s="225"/>
      <c r="H9" s="200" t="s">
        <v>429</v>
      </c>
      <c r="I9" s="201">
        <f t="shared" ref="I9:I20" si="0">SUMIF($D$9:$D$1000,H9,$F$9:$F$1000)</f>
        <v>0</v>
      </c>
      <c r="J9" s="201">
        <f t="shared" ref="J9:J20" si="1">SUMIF($D$9:$D$1000,H9,$K$9:$K$1000)</f>
        <v>0</v>
      </c>
      <c r="K9" s="226">
        <f t="shared" ref="K9:K30" si="2">F9</f>
        <v>0</v>
      </c>
      <c r="L9" s="227">
        <f t="shared" ref="L9:L30" si="3">K9-F9</f>
        <v>0</v>
      </c>
      <c r="M9" s="228"/>
    </row>
    <row r="10" spans="1:13" s="162" customFormat="1" ht="11.25" x14ac:dyDescent="0.2">
      <c r="A10" s="220" t="str">
        <f t="shared" ref="A10:A30" si="4">IF(F10&lt;&gt;"",A9+1,"")</f>
        <v/>
      </c>
      <c r="B10" s="221"/>
      <c r="C10" s="222"/>
      <c r="D10" s="223"/>
      <c r="E10" s="223"/>
      <c r="F10" s="224"/>
      <c r="G10" s="225"/>
      <c r="H10" s="200" t="s">
        <v>430</v>
      </c>
      <c r="I10" s="201">
        <f t="shared" si="0"/>
        <v>0</v>
      </c>
      <c r="J10" s="201">
        <f t="shared" si="1"/>
        <v>0</v>
      </c>
      <c r="K10" s="226">
        <f t="shared" si="2"/>
        <v>0</v>
      </c>
      <c r="L10" s="227">
        <f t="shared" si="3"/>
        <v>0</v>
      </c>
      <c r="M10" s="228"/>
    </row>
    <row r="11" spans="1:13" s="162" customFormat="1" ht="11.25" x14ac:dyDescent="0.2">
      <c r="A11" s="220" t="str">
        <f t="shared" si="4"/>
        <v/>
      </c>
      <c r="B11" s="221"/>
      <c r="C11" s="222"/>
      <c r="D11" s="223"/>
      <c r="E11" s="223"/>
      <c r="F11" s="224"/>
      <c r="G11" s="225"/>
      <c r="H11" s="200" t="s">
        <v>431</v>
      </c>
      <c r="I11" s="201">
        <f t="shared" si="0"/>
        <v>0</v>
      </c>
      <c r="J11" s="201">
        <f t="shared" si="1"/>
        <v>0</v>
      </c>
      <c r="K11" s="226">
        <f t="shared" si="2"/>
        <v>0</v>
      </c>
      <c r="L11" s="227">
        <f t="shared" si="3"/>
        <v>0</v>
      </c>
      <c r="M11" s="228"/>
    </row>
    <row r="12" spans="1:13" s="162" customFormat="1" ht="11.25" x14ac:dyDescent="0.2">
      <c r="A12" s="220" t="str">
        <f t="shared" si="4"/>
        <v/>
      </c>
      <c r="B12" s="221"/>
      <c r="C12" s="222"/>
      <c r="D12" s="223"/>
      <c r="E12" s="223"/>
      <c r="F12" s="224"/>
      <c r="G12" s="225"/>
      <c r="H12" s="200" t="s">
        <v>432</v>
      </c>
      <c r="I12" s="201">
        <f t="shared" si="0"/>
        <v>0</v>
      </c>
      <c r="J12" s="201">
        <f t="shared" si="1"/>
        <v>0</v>
      </c>
      <c r="K12" s="226">
        <f t="shared" si="2"/>
        <v>0</v>
      </c>
      <c r="L12" s="227">
        <f t="shared" si="3"/>
        <v>0</v>
      </c>
      <c r="M12" s="228"/>
    </row>
    <row r="13" spans="1:13" s="162" customFormat="1" ht="11.25" x14ac:dyDescent="0.2">
      <c r="A13" s="220" t="str">
        <f t="shared" si="4"/>
        <v/>
      </c>
      <c r="B13" s="221"/>
      <c r="C13" s="222"/>
      <c r="D13" s="223"/>
      <c r="E13" s="223"/>
      <c r="F13" s="224"/>
      <c r="G13" s="225"/>
      <c r="H13" s="200" t="s">
        <v>433</v>
      </c>
      <c r="I13" s="201">
        <f t="shared" si="0"/>
        <v>0</v>
      </c>
      <c r="J13" s="201">
        <f t="shared" si="1"/>
        <v>0</v>
      </c>
      <c r="K13" s="226">
        <f t="shared" si="2"/>
        <v>0</v>
      </c>
      <c r="L13" s="227">
        <f t="shared" si="3"/>
        <v>0</v>
      </c>
      <c r="M13" s="228"/>
    </row>
    <row r="14" spans="1:13" s="162" customFormat="1" ht="11.25" x14ac:dyDescent="0.2">
      <c r="A14" s="220" t="str">
        <f t="shared" si="4"/>
        <v/>
      </c>
      <c r="B14" s="221"/>
      <c r="C14" s="222"/>
      <c r="D14" s="223"/>
      <c r="E14" s="223"/>
      <c r="F14" s="224"/>
      <c r="G14" s="225"/>
      <c r="H14" s="200" t="s">
        <v>434</v>
      </c>
      <c r="I14" s="201">
        <f t="shared" si="0"/>
        <v>0</v>
      </c>
      <c r="J14" s="201">
        <f t="shared" si="1"/>
        <v>0</v>
      </c>
      <c r="K14" s="226">
        <f t="shared" si="2"/>
        <v>0</v>
      </c>
      <c r="L14" s="227">
        <f t="shared" si="3"/>
        <v>0</v>
      </c>
      <c r="M14" s="228"/>
    </row>
    <row r="15" spans="1:13" s="162" customFormat="1" ht="11.25" x14ac:dyDescent="0.2">
      <c r="A15" s="220" t="str">
        <f t="shared" si="4"/>
        <v/>
      </c>
      <c r="B15" s="221"/>
      <c r="C15" s="222"/>
      <c r="D15" s="223"/>
      <c r="E15" s="223"/>
      <c r="F15" s="224"/>
      <c r="G15" s="225"/>
      <c r="H15" s="200" t="s">
        <v>435</v>
      </c>
      <c r="I15" s="201">
        <f t="shared" si="0"/>
        <v>0</v>
      </c>
      <c r="J15" s="201">
        <f t="shared" si="1"/>
        <v>0</v>
      </c>
      <c r="K15" s="226">
        <f t="shared" si="2"/>
        <v>0</v>
      </c>
      <c r="L15" s="227">
        <f t="shared" si="3"/>
        <v>0</v>
      </c>
      <c r="M15" s="228"/>
    </row>
    <row r="16" spans="1:13" s="162" customFormat="1" ht="11.25" x14ac:dyDescent="0.2">
      <c r="A16" s="220" t="str">
        <f t="shared" si="4"/>
        <v/>
      </c>
      <c r="B16" s="221"/>
      <c r="C16" s="222"/>
      <c r="D16" s="223"/>
      <c r="E16" s="223"/>
      <c r="F16" s="224"/>
      <c r="G16" s="225"/>
      <c r="H16" s="200" t="s">
        <v>436</v>
      </c>
      <c r="I16" s="201">
        <f t="shared" si="0"/>
        <v>0</v>
      </c>
      <c r="J16" s="201">
        <f t="shared" si="1"/>
        <v>0</v>
      </c>
      <c r="K16" s="226">
        <f t="shared" si="2"/>
        <v>0</v>
      </c>
      <c r="L16" s="227">
        <f t="shared" si="3"/>
        <v>0</v>
      </c>
      <c r="M16" s="228"/>
    </row>
    <row r="17" spans="1:13" s="162" customFormat="1" ht="11.25" x14ac:dyDescent="0.2">
      <c r="A17" s="220" t="str">
        <f t="shared" si="4"/>
        <v/>
      </c>
      <c r="B17" s="221"/>
      <c r="C17" s="222"/>
      <c r="D17" s="223"/>
      <c r="E17" s="223"/>
      <c r="F17" s="224"/>
      <c r="G17" s="225"/>
      <c r="H17" s="200" t="s">
        <v>437</v>
      </c>
      <c r="I17" s="201">
        <f t="shared" si="0"/>
        <v>0</v>
      </c>
      <c r="J17" s="201">
        <f t="shared" si="1"/>
        <v>0</v>
      </c>
      <c r="K17" s="226">
        <f t="shared" si="2"/>
        <v>0</v>
      </c>
      <c r="L17" s="227">
        <f t="shared" si="3"/>
        <v>0</v>
      </c>
      <c r="M17" s="228"/>
    </row>
    <row r="18" spans="1:13" s="162" customFormat="1" ht="11.25" x14ac:dyDescent="0.2">
      <c r="A18" s="220" t="str">
        <f t="shared" si="4"/>
        <v/>
      </c>
      <c r="B18" s="221"/>
      <c r="C18" s="222"/>
      <c r="D18" s="223"/>
      <c r="E18" s="223"/>
      <c r="F18" s="224"/>
      <c r="G18" s="225"/>
      <c r="H18" s="200" t="s">
        <v>438</v>
      </c>
      <c r="I18" s="201">
        <f t="shared" si="0"/>
        <v>0</v>
      </c>
      <c r="J18" s="201">
        <f t="shared" si="1"/>
        <v>0</v>
      </c>
      <c r="K18" s="226">
        <f t="shared" si="2"/>
        <v>0</v>
      </c>
      <c r="L18" s="227">
        <f t="shared" si="3"/>
        <v>0</v>
      </c>
      <c r="M18" s="228"/>
    </row>
    <row r="19" spans="1:13" s="162" customFormat="1" ht="11.25" x14ac:dyDescent="0.2">
      <c r="A19" s="220" t="str">
        <f t="shared" si="4"/>
        <v/>
      </c>
      <c r="B19" s="221"/>
      <c r="C19" s="222"/>
      <c r="D19" s="223"/>
      <c r="E19" s="223"/>
      <c r="F19" s="224"/>
      <c r="G19" s="225"/>
      <c r="H19" s="200" t="s">
        <v>439</v>
      </c>
      <c r="I19" s="201">
        <f t="shared" si="0"/>
        <v>0</v>
      </c>
      <c r="J19" s="201">
        <f t="shared" si="1"/>
        <v>0</v>
      </c>
      <c r="K19" s="226">
        <f t="shared" si="2"/>
        <v>0</v>
      </c>
      <c r="L19" s="227">
        <f t="shared" si="3"/>
        <v>0</v>
      </c>
      <c r="M19" s="228"/>
    </row>
    <row r="20" spans="1:13" s="162" customFormat="1" ht="11.25" x14ac:dyDescent="0.2">
      <c r="A20" s="220" t="str">
        <f t="shared" si="4"/>
        <v/>
      </c>
      <c r="B20" s="221"/>
      <c r="C20" s="222"/>
      <c r="D20" s="223"/>
      <c r="E20" s="223"/>
      <c r="F20" s="224"/>
      <c r="G20" s="225"/>
      <c r="H20" s="200" t="s">
        <v>440</v>
      </c>
      <c r="I20" s="201">
        <f t="shared" si="0"/>
        <v>0</v>
      </c>
      <c r="J20" s="201">
        <f t="shared" si="1"/>
        <v>0</v>
      </c>
      <c r="K20" s="226">
        <f t="shared" si="2"/>
        <v>0</v>
      </c>
      <c r="L20" s="227">
        <f t="shared" si="3"/>
        <v>0</v>
      </c>
      <c r="M20" s="228"/>
    </row>
    <row r="21" spans="1:13" s="162" customFormat="1" ht="11.25" x14ac:dyDescent="0.2">
      <c r="A21" s="220" t="str">
        <f t="shared" si="4"/>
        <v/>
      </c>
      <c r="B21" s="221"/>
      <c r="C21" s="222"/>
      <c r="D21" s="223"/>
      <c r="E21" s="223"/>
      <c r="F21" s="224"/>
      <c r="G21" s="225"/>
      <c r="H21" s="200" t="str">
        <f t="shared" ref="H21:H30" si="5">IF(F21&lt;&gt;"",IF(G21&lt;&gt;"",IF(B21&lt;&gt;"","","Beleg-Nr. fehlt!"),IF(B21&lt;&gt;"","Datum des Zahlungseingangs fehlt!","Beleg-Nr. und Datum des Zahlungseingangs fehlen!")),"")</f>
        <v/>
      </c>
      <c r="I21" s="201"/>
      <c r="J21" s="201"/>
      <c r="K21" s="226">
        <f t="shared" si="2"/>
        <v>0</v>
      </c>
      <c r="L21" s="227">
        <f t="shared" si="3"/>
        <v>0</v>
      </c>
      <c r="M21" s="228"/>
    </row>
    <row r="22" spans="1:13" s="162" customFormat="1" ht="11.25" x14ac:dyDescent="0.2">
      <c r="A22" s="220" t="str">
        <f t="shared" si="4"/>
        <v/>
      </c>
      <c r="B22" s="221"/>
      <c r="C22" s="222"/>
      <c r="D22" s="223"/>
      <c r="E22" s="223"/>
      <c r="F22" s="224"/>
      <c r="G22" s="225"/>
      <c r="H22" s="200" t="str">
        <f t="shared" si="5"/>
        <v/>
      </c>
      <c r="I22" s="201"/>
      <c r="J22" s="201"/>
      <c r="K22" s="226">
        <f t="shared" si="2"/>
        <v>0</v>
      </c>
      <c r="L22" s="227">
        <f t="shared" si="3"/>
        <v>0</v>
      </c>
      <c r="M22" s="228"/>
    </row>
    <row r="23" spans="1:13" s="162" customFormat="1" ht="11.25" x14ac:dyDescent="0.2">
      <c r="A23" s="220" t="str">
        <f t="shared" si="4"/>
        <v/>
      </c>
      <c r="B23" s="221"/>
      <c r="C23" s="222"/>
      <c r="D23" s="223"/>
      <c r="E23" s="223"/>
      <c r="F23" s="224"/>
      <c r="G23" s="225"/>
      <c r="H23" s="200" t="str">
        <f t="shared" si="5"/>
        <v/>
      </c>
      <c r="I23" s="201"/>
      <c r="J23" s="201"/>
      <c r="K23" s="226">
        <f t="shared" si="2"/>
        <v>0</v>
      </c>
      <c r="L23" s="227">
        <f t="shared" si="3"/>
        <v>0</v>
      </c>
      <c r="M23" s="228"/>
    </row>
    <row r="24" spans="1:13" s="162" customFormat="1" ht="11.25" x14ac:dyDescent="0.2">
      <c r="A24" s="220" t="str">
        <f t="shared" si="4"/>
        <v/>
      </c>
      <c r="B24" s="221"/>
      <c r="C24" s="222"/>
      <c r="D24" s="223"/>
      <c r="E24" s="223"/>
      <c r="F24" s="224"/>
      <c r="G24" s="225"/>
      <c r="H24" s="200" t="str">
        <f t="shared" si="5"/>
        <v/>
      </c>
      <c r="I24" s="201"/>
      <c r="J24" s="201"/>
      <c r="K24" s="226">
        <f t="shared" si="2"/>
        <v>0</v>
      </c>
      <c r="L24" s="227">
        <f t="shared" si="3"/>
        <v>0</v>
      </c>
      <c r="M24" s="228"/>
    </row>
    <row r="25" spans="1:13" s="162" customFormat="1" ht="11.25" x14ac:dyDescent="0.2">
      <c r="A25" s="220" t="str">
        <f t="shared" si="4"/>
        <v/>
      </c>
      <c r="B25" s="221"/>
      <c r="C25" s="222"/>
      <c r="D25" s="223"/>
      <c r="E25" s="223"/>
      <c r="F25" s="224"/>
      <c r="G25" s="225"/>
      <c r="H25" s="200" t="str">
        <f t="shared" si="5"/>
        <v/>
      </c>
      <c r="I25" s="201"/>
      <c r="J25" s="201"/>
      <c r="K25" s="226">
        <f t="shared" si="2"/>
        <v>0</v>
      </c>
      <c r="L25" s="227">
        <f t="shared" si="3"/>
        <v>0</v>
      </c>
      <c r="M25" s="228"/>
    </row>
    <row r="26" spans="1:13" s="162" customFormat="1" ht="11.25" x14ac:dyDescent="0.2">
      <c r="A26" s="220" t="str">
        <f t="shared" si="4"/>
        <v/>
      </c>
      <c r="B26" s="221"/>
      <c r="C26" s="222"/>
      <c r="D26" s="223"/>
      <c r="E26" s="223"/>
      <c r="F26" s="224"/>
      <c r="G26" s="225"/>
      <c r="H26" s="200" t="str">
        <f t="shared" si="5"/>
        <v/>
      </c>
      <c r="I26" s="201"/>
      <c r="J26" s="201"/>
      <c r="K26" s="226">
        <f t="shared" si="2"/>
        <v>0</v>
      </c>
      <c r="L26" s="227">
        <f t="shared" si="3"/>
        <v>0</v>
      </c>
      <c r="M26" s="228"/>
    </row>
    <row r="27" spans="1:13" s="162" customFormat="1" ht="11.25" x14ac:dyDescent="0.2">
      <c r="A27" s="220" t="str">
        <f t="shared" si="4"/>
        <v/>
      </c>
      <c r="B27" s="221"/>
      <c r="C27" s="222"/>
      <c r="D27" s="223"/>
      <c r="E27" s="223"/>
      <c r="F27" s="224"/>
      <c r="G27" s="225"/>
      <c r="H27" s="200" t="str">
        <f t="shared" si="5"/>
        <v/>
      </c>
      <c r="I27" s="201"/>
      <c r="J27" s="201"/>
      <c r="K27" s="226">
        <f t="shared" si="2"/>
        <v>0</v>
      </c>
      <c r="L27" s="227">
        <f t="shared" si="3"/>
        <v>0</v>
      </c>
      <c r="M27" s="228"/>
    </row>
    <row r="28" spans="1:13" s="162" customFormat="1" ht="11.25" x14ac:dyDescent="0.2">
      <c r="A28" s="220" t="str">
        <f t="shared" si="4"/>
        <v/>
      </c>
      <c r="B28" s="221"/>
      <c r="C28" s="222"/>
      <c r="D28" s="223"/>
      <c r="E28" s="223"/>
      <c r="F28" s="224"/>
      <c r="G28" s="225"/>
      <c r="H28" s="200" t="str">
        <f t="shared" si="5"/>
        <v/>
      </c>
      <c r="I28" s="201"/>
      <c r="J28" s="201"/>
      <c r="K28" s="226">
        <f t="shared" si="2"/>
        <v>0</v>
      </c>
      <c r="L28" s="227">
        <f t="shared" si="3"/>
        <v>0</v>
      </c>
      <c r="M28" s="228"/>
    </row>
    <row r="29" spans="1:13" s="162" customFormat="1" ht="11.25" x14ac:dyDescent="0.2">
      <c r="A29" s="220" t="str">
        <f t="shared" si="4"/>
        <v/>
      </c>
      <c r="B29" s="221"/>
      <c r="C29" s="222"/>
      <c r="D29" s="223"/>
      <c r="E29" s="223"/>
      <c r="F29" s="224"/>
      <c r="G29" s="225"/>
      <c r="H29" s="200" t="str">
        <f t="shared" si="5"/>
        <v/>
      </c>
      <c r="I29" s="201"/>
      <c r="J29" s="201"/>
      <c r="K29" s="226">
        <f t="shared" si="2"/>
        <v>0</v>
      </c>
      <c r="L29" s="227">
        <f t="shared" si="3"/>
        <v>0</v>
      </c>
      <c r="M29" s="228"/>
    </row>
    <row r="30" spans="1:13" s="162" customFormat="1" ht="11.25" x14ac:dyDescent="0.2">
      <c r="A30" s="220" t="str">
        <f t="shared" si="4"/>
        <v/>
      </c>
      <c r="B30" s="221"/>
      <c r="C30" s="222"/>
      <c r="D30" s="223"/>
      <c r="E30" s="223"/>
      <c r="F30" s="224"/>
      <c r="G30" s="225"/>
      <c r="H30" s="200" t="str">
        <f t="shared" si="5"/>
        <v/>
      </c>
      <c r="I30" s="201"/>
      <c r="J30" s="201"/>
      <c r="K30" s="226">
        <f t="shared" si="2"/>
        <v>0</v>
      </c>
      <c r="L30" s="227">
        <f t="shared" si="3"/>
        <v>0</v>
      </c>
      <c r="M30" s="228"/>
    </row>
    <row r="31" spans="1:13" s="162" customFormat="1" ht="11.25" x14ac:dyDescent="0.2">
      <c r="K31" s="163"/>
      <c r="M31" s="163"/>
    </row>
  </sheetData>
  <sheetProtection sort="0" autoFilter="0"/>
  <autoFilter ref="A8:M8"/>
  <mergeCells count="8">
    <mergeCell ref="A6:B6"/>
    <mergeCell ref="C6:D6"/>
    <mergeCell ref="A1:C1"/>
    <mergeCell ref="A2:C2"/>
    <mergeCell ref="A4:B4"/>
    <mergeCell ref="C4:D4"/>
    <mergeCell ref="A5:B5"/>
    <mergeCell ref="C5:D5"/>
  </mergeCells>
  <conditionalFormatting sqref="K9:K30">
    <cfRule type="expression" dxfId="1" priority="1" stopIfTrue="1">
      <formula>F9&lt;&gt;K9</formula>
    </cfRule>
  </conditionalFormatting>
  <pageMargins left="0.70866141732283472" right="0.70866141732283472" top="0.78740157480314965" bottom="0.78740157480314965" header="0.31496062992125984" footer="0.31496062992125984"/>
  <pageSetup paperSize="9" scale="99" fitToHeight="0" orientation="landscape" r:id="rId1"/>
  <headerFooter>
    <oddFooter>&amp;L&amp;8&amp;A&amp;C&amp;8Seite &amp;P von &amp;N&amp;R&amp;8Druckdatum: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V33"/>
  <sheetViews>
    <sheetView workbookViewId="0">
      <selection activeCell="B13" sqref="B13"/>
    </sheetView>
  </sheetViews>
  <sheetFormatPr baseColWidth="10" defaultRowHeight="12.75" x14ac:dyDescent="0.2"/>
  <cols>
    <col min="1" max="1" width="5.7109375" customWidth="1"/>
    <col min="2" max="2" width="9.28515625" customWidth="1"/>
    <col min="3" max="3" width="9.7109375" customWidth="1"/>
    <col min="4" max="4" width="15.140625" customWidth="1"/>
    <col min="5" max="5" width="15.5703125" customWidth="1"/>
    <col min="6" max="6" width="12" customWidth="1"/>
    <col min="7" max="7" width="5.28515625" hidden="1" customWidth="1"/>
    <col min="8" max="8" width="9.5703125" hidden="1" customWidth="1"/>
    <col min="9" max="9" width="14.140625" hidden="1" customWidth="1"/>
    <col min="10" max="10" width="14.85546875" hidden="1" customWidth="1"/>
    <col min="11" max="11" width="16.85546875" hidden="1" customWidth="1"/>
    <col min="12" max="12" width="16.140625" customWidth="1"/>
    <col min="13" max="15" width="11.42578125" customWidth="1"/>
    <col min="16" max="16" width="18" customWidth="1"/>
    <col min="17" max="17" width="11.42578125" customWidth="1"/>
    <col min="18" max="18" width="8.7109375" customWidth="1"/>
    <col min="19" max="22" width="11.42578125" hidden="1" customWidth="1"/>
    <col min="23" max="23" width="11.42578125" customWidth="1"/>
  </cols>
  <sheetData>
    <row r="1" spans="1:22" ht="27" customHeight="1" x14ac:dyDescent="0.2">
      <c r="A1" s="32" t="s">
        <v>398</v>
      </c>
      <c r="B1" s="29" t="s">
        <v>405</v>
      </c>
      <c r="S1" t="s">
        <v>373</v>
      </c>
      <c r="T1" s="158" t="s">
        <v>400</v>
      </c>
      <c r="U1" t="s">
        <v>374</v>
      </c>
      <c r="V1" s="158" t="s">
        <v>401</v>
      </c>
    </row>
    <row r="2" spans="1:22" x14ac:dyDescent="0.2">
      <c r="S2" s="160">
        <f>Festbetrag_S104!X2</f>
        <v>0</v>
      </c>
      <c r="T2" s="160">
        <f>Festbetrag_S101+S2</f>
        <v>0</v>
      </c>
      <c r="U2" s="160">
        <f>Festbetrag_S104!Z2</f>
        <v>0</v>
      </c>
      <c r="V2" s="160">
        <f>Festbetrag_S101_lagus+U2</f>
        <v>0</v>
      </c>
    </row>
    <row r="3" spans="1:22" ht="15" x14ac:dyDescent="0.25">
      <c r="A3" s="180" t="s">
        <v>399</v>
      </c>
      <c r="C3" s="32"/>
      <c r="D3" s="181">
        <f>Zuwendung</f>
        <v>0</v>
      </c>
    </row>
    <row r="8" spans="1:22" ht="12.75" hidden="1" customHeight="1" x14ac:dyDescent="0.2">
      <c r="G8" s="182" t="s">
        <v>427</v>
      </c>
      <c r="H8" s="182" t="s">
        <v>427</v>
      </c>
      <c r="I8" s="182" t="s">
        <v>427</v>
      </c>
      <c r="J8" s="182" t="s">
        <v>427</v>
      </c>
      <c r="K8" s="182" t="s">
        <v>427</v>
      </c>
      <c r="S8" s="182" t="s">
        <v>427</v>
      </c>
      <c r="T8" s="182" t="s">
        <v>427</v>
      </c>
      <c r="U8" s="182" t="s">
        <v>427</v>
      </c>
      <c r="V8" s="182" t="s">
        <v>427</v>
      </c>
    </row>
    <row r="9" spans="1:22" ht="12.75" hidden="1" customHeight="1" x14ac:dyDescent="0.2">
      <c r="A9" s="182" t="s">
        <v>426</v>
      </c>
      <c r="E9" s="182" t="s">
        <v>428</v>
      </c>
      <c r="K9" s="182" t="s">
        <v>428</v>
      </c>
    </row>
    <row r="10" spans="1:22" hidden="1" x14ac:dyDescent="0.2">
      <c r="A10" s="182"/>
      <c r="E10" s="182"/>
      <c r="K10" s="182"/>
    </row>
    <row r="11" spans="1:22" hidden="1" x14ac:dyDescent="0.2">
      <c r="A11" s="396" t="s">
        <v>373</v>
      </c>
      <c r="B11" s="396"/>
      <c r="C11" s="396"/>
      <c r="D11" s="396"/>
      <c r="E11" s="396"/>
      <c r="G11" s="397" t="s">
        <v>374</v>
      </c>
      <c r="H11" s="397"/>
      <c r="I11" s="397"/>
      <c r="J11" s="397"/>
      <c r="K11" s="397"/>
    </row>
    <row r="12" spans="1:22" ht="25.5" x14ac:dyDescent="0.2">
      <c r="A12" s="188" t="s">
        <v>420</v>
      </c>
      <c r="B12" s="189" t="s">
        <v>407</v>
      </c>
      <c r="C12" s="189" t="s">
        <v>406</v>
      </c>
      <c r="D12" s="189" t="s">
        <v>540</v>
      </c>
      <c r="E12" s="189" t="s">
        <v>31</v>
      </c>
      <c r="F12" s="191"/>
      <c r="G12" s="188" t="s">
        <v>420</v>
      </c>
      <c r="H12" s="189" t="s">
        <v>407</v>
      </c>
      <c r="I12" s="189" t="s">
        <v>406</v>
      </c>
      <c r="J12" s="189" t="s">
        <v>541</v>
      </c>
      <c r="K12" s="189" t="s">
        <v>31</v>
      </c>
    </row>
    <row r="13" spans="1:22" ht="15" x14ac:dyDescent="0.25">
      <c r="A13" s="183">
        <v>1</v>
      </c>
      <c r="B13" s="184"/>
      <c r="C13" s="184"/>
      <c r="D13" s="255">
        <v>2.5</v>
      </c>
      <c r="E13" s="194">
        <f t="shared" ref="E13:E32" si="0">B13*C13*D13</f>
        <v>0</v>
      </c>
      <c r="F13" s="190"/>
      <c r="G13" s="183">
        <v>1</v>
      </c>
      <c r="H13" s="186" t="str">
        <f t="shared" ref="H13:H32" si="1">IF(B13&lt;&gt;"",B13,"")</f>
        <v/>
      </c>
      <c r="I13" s="186" t="str">
        <f t="shared" ref="I13:I32" si="2">IF(C13&lt;&gt;"",C13,"")</f>
        <v/>
      </c>
      <c r="J13" s="259">
        <v>2.5</v>
      </c>
      <c r="K13" s="196">
        <f t="shared" ref="K13:K32" si="3">IF(ISERROR(H13*I13*J13),0,H13*I13*J13)</f>
        <v>0</v>
      </c>
    </row>
    <row r="14" spans="1:22" ht="15" x14ac:dyDescent="0.25">
      <c r="A14" s="183">
        <f t="shared" ref="A14:A32" si="4">A13+1</f>
        <v>2</v>
      </c>
      <c r="B14" s="184"/>
      <c r="C14" s="184"/>
      <c r="D14" s="255">
        <v>2.5</v>
      </c>
      <c r="E14" s="194">
        <f t="shared" si="0"/>
        <v>0</v>
      </c>
      <c r="F14" s="190"/>
      <c r="G14" s="183">
        <f t="shared" ref="G14:G32" si="5">G13+1</f>
        <v>2</v>
      </c>
      <c r="H14" s="186" t="str">
        <f t="shared" si="1"/>
        <v/>
      </c>
      <c r="I14" s="186" t="str">
        <f t="shared" si="2"/>
        <v/>
      </c>
      <c r="J14" s="259">
        <v>2.5</v>
      </c>
      <c r="K14" s="196">
        <f t="shared" si="3"/>
        <v>0</v>
      </c>
    </row>
    <row r="15" spans="1:22" ht="15" x14ac:dyDescent="0.25">
      <c r="A15" s="183">
        <f t="shared" si="4"/>
        <v>3</v>
      </c>
      <c r="B15" s="184"/>
      <c r="C15" s="184"/>
      <c r="D15" s="255">
        <v>2.5</v>
      </c>
      <c r="E15" s="194">
        <f t="shared" si="0"/>
        <v>0</v>
      </c>
      <c r="F15" s="190"/>
      <c r="G15" s="183">
        <f t="shared" si="5"/>
        <v>3</v>
      </c>
      <c r="H15" s="186" t="str">
        <f t="shared" si="1"/>
        <v/>
      </c>
      <c r="I15" s="186" t="str">
        <f t="shared" si="2"/>
        <v/>
      </c>
      <c r="J15" s="259">
        <v>2.5</v>
      </c>
      <c r="K15" s="196">
        <f t="shared" si="3"/>
        <v>0</v>
      </c>
    </row>
    <row r="16" spans="1:22" ht="15" x14ac:dyDescent="0.25">
      <c r="A16" s="183">
        <f t="shared" si="4"/>
        <v>4</v>
      </c>
      <c r="B16" s="184"/>
      <c r="C16" s="184"/>
      <c r="D16" s="255">
        <v>2.5</v>
      </c>
      <c r="E16" s="194">
        <f t="shared" si="0"/>
        <v>0</v>
      </c>
      <c r="F16" s="190"/>
      <c r="G16" s="183">
        <f t="shared" si="5"/>
        <v>4</v>
      </c>
      <c r="H16" s="186" t="str">
        <f t="shared" si="1"/>
        <v/>
      </c>
      <c r="I16" s="186" t="str">
        <f t="shared" si="2"/>
        <v/>
      </c>
      <c r="J16" s="259">
        <v>2.5</v>
      </c>
      <c r="K16" s="196">
        <f t="shared" si="3"/>
        <v>0</v>
      </c>
    </row>
    <row r="17" spans="1:11" ht="15" x14ac:dyDescent="0.25">
      <c r="A17" s="183">
        <f t="shared" si="4"/>
        <v>5</v>
      </c>
      <c r="B17" s="184"/>
      <c r="C17" s="184"/>
      <c r="D17" s="255">
        <v>2.5</v>
      </c>
      <c r="E17" s="194">
        <f t="shared" si="0"/>
        <v>0</v>
      </c>
      <c r="F17" s="190"/>
      <c r="G17" s="183">
        <f t="shared" si="5"/>
        <v>5</v>
      </c>
      <c r="H17" s="186" t="str">
        <f t="shared" si="1"/>
        <v/>
      </c>
      <c r="I17" s="186" t="str">
        <f t="shared" si="2"/>
        <v/>
      </c>
      <c r="J17" s="259">
        <v>2.5</v>
      </c>
      <c r="K17" s="196">
        <f t="shared" si="3"/>
        <v>0</v>
      </c>
    </row>
    <row r="18" spans="1:11" ht="15" x14ac:dyDescent="0.25">
      <c r="A18" s="183">
        <f t="shared" si="4"/>
        <v>6</v>
      </c>
      <c r="B18" s="184"/>
      <c r="C18" s="184"/>
      <c r="D18" s="255">
        <v>2.5</v>
      </c>
      <c r="E18" s="194">
        <f t="shared" si="0"/>
        <v>0</v>
      </c>
      <c r="F18" s="190"/>
      <c r="G18" s="183">
        <f t="shared" si="5"/>
        <v>6</v>
      </c>
      <c r="H18" s="186" t="str">
        <f t="shared" si="1"/>
        <v/>
      </c>
      <c r="I18" s="186" t="str">
        <f t="shared" si="2"/>
        <v/>
      </c>
      <c r="J18" s="259">
        <v>2.5</v>
      </c>
      <c r="K18" s="196">
        <f t="shared" si="3"/>
        <v>0</v>
      </c>
    </row>
    <row r="19" spans="1:11" ht="15" x14ac:dyDescent="0.25">
      <c r="A19" s="183">
        <f t="shared" si="4"/>
        <v>7</v>
      </c>
      <c r="B19" s="184"/>
      <c r="C19" s="184"/>
      <c r="D19" s="255">
        <v>2.5</v>
      </c>
      <c r="E19" s="194">
        <f t="shared" si="0"/>
        <v>0</v>
      </c>
      <c r="F19" s="190"/>
      <c r="G19" s="183">
        <f t="shared" si="5"/>
        <v>7</v>
      </c>
      <c r="H19" s="186" t="str">
        <f t="shared" si="1"/>
        <v/>
      </c>
      <c r="I19" s="186" t="str">
        <f t="shared" si="2"/>
        <v/>
      </c>
      <c r="J19" s="259">
        <v>2.5</v>
      </c>
      <c r="K19" s="196">
        <f t="shared" si="3"/>
        <v>0</v>
      </c>
    </row>
    <row r="20" spans="1:11" ht="15" x14ac:dyDescent="0.25">
      <c r="A20" s="183">
        <f t="shared" si="4"/>
        <v>8</v>
      </c>
      <c r="B20" s="184"/>
      <c r="C20" s="184"/>
      <c r="D20" s="255">
        <v>2.5</v>
      </c>
      <c r="E20" s="194">
        <f t="shared" si="0"/>
        <v>0</v>
      </c>
      <c r="F20" s="190"/>
      <c r="G20" s="183">
        <f t="shared" si="5"/>
        <v>8</v>
      </c>
      <c r="H20" s="186" t="str">
        <f t="shared" si="1"/>
        <v/>
      </c>
      <c r="I20" s="186" t="str">
        <f t="shared" si="2"/>
        <v/>
      </c>
      <c r="J20" s="259">
        <v>2.5</v>
      </c>
      <c r="K20" s="196">
        <f t="shared" si="3"/>
        <v>0</v>
      </c>
    </row>
    <row r="21" spans="1:11" ht="15" x14ac:dyDescent="0.25">
      <c r="A21" s="183">
        <f t="shared" si="4"/>
        <v>9</v>
      </c>
      <c r="B21" s="184"/>
      <c r="C21" s="184"/>
      <c r="D21" s="255">
        <v>2.5</v>
      </c>
      <c r="E21" s="194">
        <f t="shared" si="0"/>
        <v>0</v>
      </c>
      <c r="F21" s="190"/>
      <c r="G21" s="183">
        <f t="shared" si="5"/>
        <v>9</v>
      </c>
      <c r="H21" s="186" t="str">
        <f t="shared" si="1"/>
        <v/>
      </c>
      <c r="I21" s="186" t="str">
        <f t="shared" si="2"/>
        <v/>
      </c>
      <c r="J21" s="259">
        <v>2.5</v>
      </c>
      <c r="K21" s="196">
        <f t="shared" si="3"/>
        <v>0</v>
      </c>
    </row>
    <row r="22" spans="1:11" ht="15" x14ac:dyDescent="0.25">
      <c r="A22" s="183">
        <f t="shared" si="4"/>
        <v>10</v>
      </c>
      <c r="B22" s="184"/>
      <c r="C22" s="184"/>
      <c r="D22" s="255">
        <v>2.5</v>
      </c>
      <c r="E22" s="194">
        <f t="shared" si="0"/>
        <v>0</v>
      </c>
      <c r="F22" s="190"/>
      <c r="G22" s="183">
        <f t="shared" si="5"/>
        <v>10</v>
      </c>
      <c r="H22" s="186" t="str">
        <f t="shared" si="1"/>
        <v/>
      </c>
      <c r="I22" s="186" t="str">
        <f t="shared" si="2"/>
        <v/>
      </c>
      <c r="J22" s="259">
        <v>2.5</v>
      </c>
      <c r="K22" s="196">
        <f t="shared" si="3"/>
        <v>0</v>
      </c>
    </row>
    <row r="23" spans="1:11" ht="15" x14ac:dyDescent="0.25">
      <c r="A23" s="183">
        <f t="shared" si="4"/>
        <v>11</v>
      </c>
      <c r="B23" s="184"/>
      <c r="C23" s="184"/>
      <c r="D23" s="255">
        <v>2.5</v>
      </c>
      <c r="E23" s="194">
        <f t="shared" si="0"/>
        <v>0</v>
      </c>
      <c r="F23" s="190"/>
      <c r="G23" s="183">
        <f t="shared" si="5"/>
        <v>11</v>
      </c>
      <c r="H23" s="186" t="str">
        <f t="shared" si="1"/>
        <v/>
      </c>
      <c r="I23" s="186" t="str">
        <f t="shared" si="2"/>
        <v/>
      </c>
      <c r="J23" s="259">
        <v>2.5</v>
      </c>
      <c r="K23" s="196">
        <f t="shared" si="3"/>
        <v>0</v>
      </c>
    </row>
    <row r="24" spans="1:11" ht="15" x14ac:dyDescent="0.25">
      <c r="A24" s="183">
        <f t="shared" si="4"/>
        <v>12</v>
      </c>
      <c r="B24" s="184"/>
      <c r="C24" s="184"/>
      <c r="D24" s="255">
        <v>2.5</v>
      </c>
      <c r="E24" s="194">
        <f t="shared" si="0"/>
        <v>0</v>
      </c>
      <c r="F24" s="190"/>
      <c r="G24" s="183">
        <f t="shared" si="5"/>
        <v>12</v>
      </c>
      <c r="H24" s="186" t="str">
        <f t="shared" si="1"/>
        <v/>
      </c>
      <c r="I24" s="186" t="str">
        <f t="shared" si="2"/>
        <v/>
      </c>
      <c r="J24" s="259">
        <v>2.5</v>
      </c>
      <c r="K24" s="196">
        <f t="shared" si="3"/>
        <v>0</v>
      </c>
    </row>
    <row r="25" spans="1:11" ht="15" x14ac:dyDescent="0.25">
      <c r="A25" s="183">
        <f t="shared" si="4"/>
        <v>13</v>
      </c>
      <c r="B25" s="184"/>
      <c r="C25" s="184"/>
      <c r="D25" s="255">
        <v>2.5</v>
      </c>
      <c r="E25" s="194">
        <f t="shared" si="0"/>
        <v>0</v>
      </c>
      <c r="F25" s="190"/>
      <c r="G25" s="183">
        <f t="shared" si="5"/>
        <v>13</v>
      </c>
      <c r="H25" s="186" t="str">
        <f t="shared" si="1"/>
        <v/>
      </c>
      <c r="I25" s="186" t="str">
        <f t="shared" si="2"/>
        <v/>
      </c>
      <c r="J25" s="259">
        <v>2.5</v>
      </c>
      <c r="K25" s="196">
        <f t="shared" si="3"/>
        <v>0</v>
      </c>
    </row>
    <row r="26" spans="1:11" ht="15" x14ac:dyDescent="0.25">
      <c r="A26" s="183">
        <f t="shared" si="4"/>
        <v>14</v>
      </c>
      <c r="B26" s="184"/>
      <c r="C26" s="184"/>
      <c r="D26" s="255">
        <v>2.5</v>
      </c>
      <c r="E26" s="194">
        <f t="shared" si="0"/>
        <v>0</v>
      </c>
      <c r="F26" s="190"/>
      <c r="G26" s="183">
        <f t="shared" si="5"/>
        <v>14</v>
      </c>
      <c r="H26" s="186" t="str">
        <f t="shared" si="1"/>
        <v/>
      </c>
      <c r="I26" s="186" t="str">
        <f t="shared" si="2"/>
        <v/>
      </c>
      <c r="J26" s="259">
        <v>2.5</v>
      </c>
      <c r="K26" s="196">
        <f t="shared" si="3"/>
        <v>0</v>
      </c>
    </row>
    <row r="27" spans="1:11" ht="15" x14ac:dyDescent="0.25">
      <c r="A27" s="183">
        <f t="shared" si="4"/>
        <v>15</v>
      </c>
      <c r="B27" s="184"/>
      <c r="C27" s="184"/>
      <c r="D27" s="255">
        <v>2.5</v>
      </c>
      <c r="E27" s="194">
        <f t="shared" si="0"/>
        <v>0</v>
      </c>
      <c r="F27" s="190"/>
      <c r="G27" s="183">
        <f t="shared" si="5"/>
        <v>15</v>
      </c>
      <c r="H27" s="186" t="str">
        <f t="shared" si="1"/>
        <v/>
      </c>
      <c r="I27" s="186" t="str">
        <f t="shared" si="2"/>
        <v/>
      </c>
      <c r="J27" s="259">
        <v>2.5</v>
      </c>
      <c r="K27" s="196">
        <f t="shared" si="3"/>
        <v>0</v>
      </c>
    </row>
    <row r="28" spans="1:11" ht="15" x14ac:dyDescent="0.25">
      <c r="A28" s="183">
        <f t="shared" si="4"/>
        <v>16</v>
      </c>
      <c r="B28" s="184"/>
      <c r="C28" s="184"/>
      <c r="D28" s="255">
        <v>2.5</v>
      </c>
      <c r="E28" s="194">
        <f t="shared" si="0"/>
        <v>0</v>
      </c>
      <c r="F28" s="190"/>
      <c r="G28" s="183">
        <f t="shared" si="5"/>
        <v>16</v>
      </c>
      <c r="H28" s="186" t="str">
        <f t="shared" si="1"/>
        <v/>
      </c>
      <c r="I28" s="186" t="str">
        <f t="shared" si="2"/>
        <v/>
      </c>
      <c r="J28" s="259">
        <v>2.5</v>
      </c>
      <c r="K28" s="196">
        <f t="shared" si="3"/>
        <v>0</v>
      </c>
    </row>
    <row r="29" spans="1:11" ht="15" x14ac:dyDescent="0.25">
      <c r="A29" s="183">
        <f t="shared" si="4"/>
        <v>17</v>
      </c>
      <c r="B29" s="184"/>
      <c r="C29" s="184"/>
      <c r="D29" s="255">
        <v>2.5</v>
      </c>
      <c r="E29" s="194">
        <f t="shared" si="0"/>
        <v>0</v>
      </c>
      <c r="F29" s="190"/>
      <c r="G29" s="183">
        <f t="shared" si="5"/>
        <v>17</v>
      </c>
      <c r="H29" s="186" t="str">
        <f t="shared" si="1"/>
        <v/>
      </c>
      <c r="I29" s="186" t="str">
        <f t="shared" si="2"/>
        <v/>
      </c>
      <c r="J29" s="259">
        <v>2.5</v>
      </c>
      <c r="K29" s="196">
        <f t="shared" si="3"/>
        <v>0</v>
      </c>
    </row>
    <row r="30" spans="1:11" ht="15" x14ac:dyDescent="0.25">
      <c r="A30" s="183">
        <f t="shared" si="4"/>
        <v>18</v>
      </c>
      <c r="B30" s="184"/>
      <c r="C30" s="184"/>
      <c r="D30" s="255">
        <v>2.5</v>
      </c>
      <c r="E30" s="194">
        <f t="shared" si="0"/>
        <v>0</v>
      </c>
      <c r="F30" s="190"/>
      <c r="G30" s="183">
        <f t="shared" si="5"/>
        <v>18</v>
      </c>
      <c r="H30" s="186" t="str">
        <f t="shared" si="1"/>
        <v/>
      </c>
      <c r="I30" s="186" t="str">
        <f t="shared" si="2"/>
        <v/>
      </c>
      <c r="J30" s="259">
        <v>2.5</v>
      </c>
      <c r="K30" s="196">
        <f t="shared" si="3"/>
        <v>0</v>
      </c>
    </row>
    <row r="31" spans="1:11" ht="15" x14ac:dyDescent="0.25">
      <c r="A31" s="183">
        <f t="shared" si="4"/>
        <v>19</v>
      </c>
      <c r="B31" s="184"/>
      <c r="C31" s="184"/>
      <c r="D31" s="255">
        <v>2.5</v>
      </c>
      <c r="E31" s="194">
        <f t="shared" si="0"/>
        <v>0</v>
      </c>
      <c r="F31" s="190"/>
      <c r="G31" s="183">
        <f t="shared" si="5"/>
        <v>19</v>
      </c>
      <c r="H31" s="186" t="str">
        <f t="shared" si="1"/>
        <v/>
      </c>
      <c r="I31" s="186" t="str">
        <f t="shared" si="2"/>
        <v/>
      </c>
      <c r="J31" s="259">
        <v>2.5</v>
      </c>
      <c r="K31" s="196">
        <f t="shared" si="3"/>
        <v>0</v>
      </c>
    </row>
    <row r="32" spans="1:11" ht="15" x14ac:dyDescent="0.25">
      <c r="A32" s="183">
        <f t="shared" si="4"/>
        <v>20</v>
      </c>
      <c r="B32" s="184"/>
      <c r="C32" s="184"/>
      <c r="D32" s="255">
        <v>2.5</v>
      </c>
      <c r="E32" s="194">
        <f t="shared" si="0"/>
        <v>0</v>
      </c>
      <c r="F32" s="190"/>
      <c r="G32" s="183">
        <f t="shared" si="5"/>
        <v>20</v>
      </c>
      <c r="H32" s="186" t="str">
        <f t="shared" si="1"/>
        <v/>
      </c>
      <c r="I32" s="186" t="str">
        <f t="shared" si="2"/>
        <v/>
      </c>
      <c r="J32" s="259">
        <v>2.5</v>
      </c>
      <c r="K32" s="196">
        <f t="shared" si="3"/>
        <v>0</v>
      </c>
    </row>
    <row r="33" spans="1:19" ht="15" x14ac:dyDescent="0.25">
      <c r="A33" s="185" t="s">
        <v>421</v>
      </c>
      <c r="B33" s="185"/>
      <c r="C33" s="185"/>
      <c r="D33" s="185"/>
      <c r="E33" s="195">
        <f>SUM(E13:E32)</f>
        <v>0</v>
      </c>
      <c r="F33" s="257" t="str">
        <f>IF(SUM(E13:E14)&gt;$D$3,"Die Summe übersteigt die Zuwendung lt. Bescheid und wird auf die Zuwendung lt. Bescheid reduziert!","")</f>
        <v/>
      </c>
      <c r="G33" s="185" t="s">
        <v>421</v>
      </c>
      <c r="H33" s="185"/>
      <c r="I33" s="185"/>
      <c r="J33" s="185"/>
      <c r="K33" s="258">
        <f>SUM(K13:K32)</f>
        <v>0</v>
      </c>
      <c r="L33" s="29"/>
      <c r="S33" s="260" t="str">
        <f>IF(SUM(K13:K14)&gt;$D$3,"Die Summe übersteigt die Zuwendung lt. Bescheid und wird auf die Zuwendung lt. Bescheid reduziert!","")</f>
        <v/>
      </c>
    </row>
  </sheetData>
  <sheetProtection sort="0" autoFilter="0"/>
  <mergeCells count="2">
    <mergeCell ref="A11:E11"/>
    <mergeCell ref="G11:K11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Header>&amp;LAbrechnungsbogen zum Nachweis der tatsächlich verausgabten Mittel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"/>
  <dimension ref="A1:AA33"/>
  <sheetViews>
    <sheetView workbookViewId="0">
      <selection activeCell="B13" sqref="B13"/>
    </sheetView>
  </sheetViews>
  <sheetFormatPr baseColWidth="10" defaultRowHeight="12.75" x14ac:dyDescent="0.2"/>
  <cols>
    <col min="1" max="1" width="6.85546875" customWidth="1"/>
    <col min="2" max="2" width="10.42578125" bestFit="1" customWidth="1"/>
    <col min="3" max="3" width="9.42578125" bestFit="1" customWidth="1"/>
    <col min="4" max="4" width="12.42578125" customWidth="1"/>
    <col min="5" max="5" width="10" bestFit="1" customWidth="1"/>
    <col min="6" max="6" width="15.7109375" customWidth="1"/>
    <col min="8" max="8" width="9.28515625" hidden="1" customWidth="1"/>
    <col min="9" max="9" width="10.42578125" hidden="1" customWidth="1"/>
    <col min="10" max="10" width="9.42578125" hidden="1" customWidth="1"/>
    <col min="11" max="11" width="12.140625" hidden="1" customWidth="1"/>
    <col min="12" max="12" width="10" hidden="1" customWidth="1"/>
    <col min="13" max="13" width="16.28515625" hidden="1" customWidth="1"/>
    <col min="14" max="27" width="11.42578125" hidden="1" customWidth="1"/>
  </cols>
  <sheetData>
    <row r="1" spans="1:27" ht="25.5" x14ac:dyDescent="0.2">
      <c r="A1" s="32" t="s">
        <v>398</v>
      </c>
      <c r="B1" s="29" t="s">
        <v>535</v>
      </c>
      <c r="X1" t="s">
        <v>373</v>
      </c>
      <c r="Y1" s="158" t="s">
        <v>400</v>
      </c>
      <c r="Z1" t="s">
        <v>374</v>
      </c>
      <c r="AA1" s="158" t="s">
        <v>401</v>
      </c>
    </row>
    <row r="2" spans="1:27" x14ac:dyDescent="0.2">
      <c r="X2" s="160">
        <f>Festbetrag_S104</f>
        <v>0</v>
      </c>
      <c r="Y2" s="160">
        <f>Festbetrag_S104</f>
        <v>0</v>
      </c>
      <c r="Z2" s="160">
        <f>Festbetrag_S104_lagus</f>
        <v>0</v>
      </c>
      <c r="AA2" s="160">
        <f>Festbetrag_S104_lagus</f>
        <v>0</v>
      </c>
    </row>
    <row r="3" spans="1:27" ht="15" x14ac:dyDescent="0.25">
      <c r="A3" s="180" t="s">
        <v>399</v>
      </c>
      <c r="C3" s="32"/>
      <c r="D3" s="181">
        <f>Zuwendung</f>
        <v>0</v>
      </c>
    </row>
    <row r="8" spans="1:27" hidden="1" x14ac:dyDescent="0.2">
      <c r="H8" s="182" t="s">
        <v>427</v>
      </c>
      <c r="I8" s="182" t="s">
        <v>427</v>
      </c>
      <c r="J8" s="182" t="s">
        <v>427</v>
      </c>
      <c r="K8" s="182" t="s">
        <v>427</v>
      </c>
      <c r="L8" s="182" t="s">
        <v>427</v>
      </c>
      <c r="M8" s="182" t="s">
        <v>427</v>
      </c>
      <c r="S8" s="182" t="s">
        <v>427</v>
      </c>
      <c r="T8" s="182" t="s">
        <v>427</v>
      </c>
      <c r="U8" s="182" t="s">
        <v>427</v>
      </c>
      <c r="V8" s="182" t="s">
        <v>427</v>
      </c>
    </row>
    <row r="9" spans="1:27" hidden="1" x14ac:dyDescent="0.2">
      <c r="A9" s="182" t="s">
        <v>426</v>
      </c>
      <c r="F9" s="182" t="s">
        <v>428</v>
      </c>
      <c r="M9" s="182" t="s">
        <v>428</v>
      </c>
    </row>
    <row r="10" spans="1:27" hidden="1" x14ac:dyDescent="0.2">
      <c r="A10" s="182"/>
      <c r="E10" s="182"/>
      <c r="L10" s="182"/>
    </row>
    <row r="11" spans="1:27" hidden="1" x14ac:dyDescent="0.2">
      <c r="A11" s="396" t="s">
        <v>373</v>
      </c>
      <c r="B11" s="396"/>
      <c r="C11" s="396"/>
      <c r="D11" s="396"/>
      <c r="E11" s="396"/>
      <c r="F11" s="396"/>
      <c r="H11" s="397" t="s">
        <v>374</v>
      </c>
      <c r="I11" s="397"/>
      <c r="J11" s="397"/>
      <c r="K11" s="397"/>
      <c r="L11" s="397"/>
      <c r="M11" s="397"/>
    </row>
    <row r="12" spans="1:27" ht="25.5" x14ac:dyDescent="0.2">
      <c r="A12" s="188" t="s">
        <v>420</v>
      </c>
      <c r="B12" s="189" t="s">
        <v>536</v>
      </c>
      <c r="C12" s="189" t="s">
        <v>537</v>
      </c>
      <c r="D12" s="189" t="s">
        <v>538</v>
      </c>
      <c r="E12" s="189" t="s">
        <v>539</v>
      </c>
      <c r="F12" s="189" t="s">
        <v>31</v>
      </c>
      <c r="H12" s="188" t="s">
        <v>420</v>
      </c>
      <c r="I12" s="189" t="s">
        <v>536</v>
      </c>
      <c r="J12" s="189" t="s">
        <v>537</v>
      </c>
      <c r="K12" s="189" t="s">
        <v>538</v>
      </c>
      <c r="L12" s="189" t="s">
        <v>539</v>
      </c>
      <c r="M12" s="189" t="s">
        <v>31</v>
      </c>
    </row>
    <row r="13" spans="1:27" ht="15" x14ac:dyDescent="0.25">
      <c r="A13" s="183">
        <v>1</v>
      </c>
      <c r="B13" s="184"/>
      <c r="C13" s="256">
        <v>0.12</v>
      </c>
      <c r="D13" s="255">
        <f t="shared" ref="D13:D32" si="0">B13*C13</f>
        <v>0</v>
      </c>
      <c r="E13" s="184"/>
      <c r="F13" s="194">
        <f t="shared" ref="F13:F32" si="1">B13*C13*D13</f>
        <v>0</v>
      </c>
      <c r="H13" s="183">
        <v>1</v>
      </c>
      <c r="I13" s="186" t="str">
        <f t="shared" ref="I13:I32" si="2">IF(B13&lt;&gt;"",B13,"")</f>
        <v/>
      </c>
      <c r="J13" s="256">
        <v>0.12</v>
      </c>
      <c r="K13" s="192" t="str">
        <f t="shared" ref="K13:K32" si="3">IF(I13="","",I13*J13)</f>
        <v/>
      </c>
      <c r="L13" s="184" t="str">
        <f t="shared" ref="L13:L32" si="4">IF(E13&lt;&gt;"",E13,"")</f>
        <v/>
      </c>
      <c r="M13" s="196">
        <f t="shared" ref="M13:M32" si="5">IF(ISERROR(I13*J13*K13),0,I13*J13*K13)</f>
        <v>0</v>
      </c>
    </row>
    <row r="14" spans="1:27" ht="15" x14ac:dyDescent="0.25">
      <c r="A14" s="183">
        <f t="shared" ref="A14:A32" si="6">A13+1</f>
        <v>2</v>
      </c>
      <c r="B14" s="184"/>
      <c r="C14" s="256">
        <v>0.12</v>
      </c>
      <c r="D14" s="255">
        <f t="shared" si="0"/>
        <v>0</v>
      </c>
      <c r="E14" s="184"/>
      <c r="F14" s="194">
        <f t="shared" si="1"/>
        <v>0</v>
      </c>
      <c r="H14" s="183">
        <f t="shared" ref="H14:H32" si="7">H13+1</f>
        <v>2</v>
      </c>
      <c r="I14" s="186" t="str">
        <f t="shared" si="2"/>
        <v/>
      </c>
      <c r="J14" s="256">
        <v>0.12</v>
      </c>
      <c r="K14" s="192" t="str">
        <f t="shared" si="3"/>
        <v/>
      </c>
      <c r="L14" s="184" t="str">
        <f t="shared" si="4"/>
        <v/>
      </c>
      <c r="M14" s="196">
        <f t="shared" si="5"/>
        <v>0</v>
      </c>
    </row>
    <row r="15" spans="1:27" ht="15" x14ac:dyDescent="0.25">
      <c r="A15" s="183">
        <f t="shared" si="6"/>
        <v>3</v>
      </c>
      <c r="B15" s="184"/>
      <c r="C15" s="256">
        <v>0.12</v>
      </c>
      <c r="D15" s="255">
        <f t="shared" si="0"/>
        <v>0</v>
      </c>
      <c r="E15" s="184"/>
      <c r="F15" s="194">
        <f t="shared" si="1"/>
        <v>0</v>
      </c>
      <c r="H15" s="183">
        <f t="shared" si="7"/>
        <v>3</v>
      </c>
      <c r="I15" s="186" t="str">
        <f t="shared" si="2"/>
        <v/>
      </c>
      <c r="J15" s="256">
        <v>0.12</v>
      </c>
      <c r="K15" s="192" t="str">
        <f t="shared" si="3"/>
        <v/>
      </c>
      <c r="L15" s="184" t="str">
        <f t="shared" si="4"/>
        <v/>
      </c>
      <c r="M15" s="196">
        <f t="shared" si="5"/>
        <v>0</v>
      </c>
    </row>
    <row r="16" spans="1:27" ht="15" x14ac:dyDescent="0.25">
      <c r="A16" s="183">
        <f t="shared" si="6"/>
        <v>4</v>
      </c>
      <c r="B16" s="184"/>
      <c r="C16" s="256">
        <v>0.12</v>
      </c>
      <c r="D16" s="255">
        <f t="shared" si="0"/>
        <v>0</v>
      </c>
      <c r="E16" s="184"/>
      <c r="F16" s="194">
        <f t="shared" si="1"/>
        <v>0</v>
      </c>
      <c r="H16" s="183">
        <f t="shared" si="7"/>
        <v>4</v>
      </c>
      <c r="I16" s="186" t="str">
        <f t="shared" si="2"/>
        <v/>
      </c>
      <c r="J16" s="256">
        <v>0.12</v>
      </c>
      <c r="K16" s="192" t="str">
        <f t="shared" si="3"/>
        <v/>
      </c>
      <c r="L16" s="184" t="str">
        <f t="shared" si="4"/>
        <v/>
      </c>
      <c r="M16" s="196">
        <f t="shared" si="5"/>
        <v>0</v>
      </c>
    </row>
    <row r="17" spans="1:13" ht="15" x14ac:dyDescent="0.25">
      <c r="A17" s="183">
        <f t="shared" si="6"/>
        <v>5</v>
      </c>
      <c r="B17" s="184"/>
      <c r="C17" s="256">
        <v>0.12</v>
      </c>
      <c r="D17" s="255">
        <f t="shared" si="0"/>
        <v>0</v>
      </c>
      <c r="E17" s="184"/>
      <c r="F17" s="194">
        <f t="shared" si="1"/>
        <v>0</v>
      </c>
      <c r="H17" s="183">
        <f t="shared" si="7"/>
        <v>5</v>
      </c>
      <c r="I17" s="186" t="str">
        <f t="shared" si="2"/>
        <v/>
      </c>
      <c r="J17" s="256">
        <v>0.12</v>
      </c>
      <c r="K17" s="192" t="str">
        <f t="shared" si="3"/>
        <v/>
      </c>
      <c r="L17" s="184" t="str">
        <f t="shared" si="4"/>
        <v/>
      </c>
      <c r="M17" s="196">
        <f t="shared" si="5"/>
        <v>0</v>
      </c>
    </row>
    <row r="18" spans="1:13" ht="15" x14ac:dyDescent="0.25">
      <c r="A18" s="183">
        <f t="shared" si="6"/>
        <v>6</v>
      </c>
      <c r="B18" s="184"/>
      <c r="C18" s="256">
        <v>0.12</v>
      </c>
      <c r="D18" s="255">
        <f t="shared" si="0"/>
        <v>0</v>
      </c>
      <c r="E18" s="184"/>
      <c r="F18" s="194">
        <f t="shared" si="1"/>
        <v>0</v>
      </c>
      <c r="H18" s="183">
        <f t="shared" si="7"/>
        <v>6</v>
      </c>
      <c r="I18" s="186" t="str">
        <f t="shared" si="2"/>
        <v/>
      </c>
      <c r="J18" s="256">
        <v>0.12</v>
      </c>
      <c r="K18" s="192" t="str">
        <f t="shared" si="3"/>
        <v/>
      </c>
      <c r="L18" s="184" t="str">
        <f t="shared" si="4"/>
        <v/>
      </c>
      <c r="M18" s="196">
        <f t="shared" si="5"/>
        <v>0</v>
      </c>
    </row>
    <row r="19" spans="1:13" ht="15" x14ac:dyDescent="0.25">
      <c r="A19" s="183">
        <f t="shared" si="6"/>
        <v>7</v>
      </c>
      <c r="B19" s="184"/>
      <c r="C19" s="256">
        <v>0.12</v>
      </c>
      <c r="D19" s="255">
        <f t="shared" si="0"/>
        <v>0</v>
      </c>
      <c r="E19" s="184"/>
      <c r="F19" s="194">
        <f t="shared" si="1"/>
        <v>0</v>
      </c>
      <c r="H19" s="183">
        <f t="shared" si="7"/>
        <v>7</v>
      </c>
      <c r="I19" s="186" t="str">
        <f t="shared" si="2"/>
        <v/>
      </c>
      <c r="J19" s="256">
        <v>0.12</v>
      </c>
      <c r="K19" s="192" t="str">
        <f t="shared" si="3"/>
        <v/>
      </c>
      <c r="L19" s="184" t="str">
        <f t="shared" si="4"/>
        <v/>
      </c>
      <c r="M19" s="196">
        <f t="shared" si="5"/>
        <v>0</v>
      </c>
    </row>
    <row r="20" spans="1:13" ht="15" x14ac:dyDescent="0.25">
      <c r="A20" s="183">
        <f t="shared" si="6"/>
        <v>8</v>
      </c>
      <c r="B20" s="184"/>
      <c r="C20" s="256">
        <v>0.12</v>
      </c>
      <c r="D20" s="255">
        <f t="shared" si="0"/>
        <v>0</v>
      </c>
      <c r="E20" s="184"/>
      <c r="F20" s="194">
        <f t="shared" si="1"/>
        <v>0</v>
      </c>
      <c r="H20" s="183">
        <f t="shared" si="7"/>
        <v>8</v>
      </c>
      <c r="I20" s="186" t="str">
        <f t="shared" si="2"/>
        <v/>
      </c>
      <c r="J20" s="256">
        <v>0.12</v>
      </c>
      <c r="K20" s="192" t="str">
        <f t="shared" si="3"/>
        <v/>
      </c>
      <c r="L20" s="184" t="str">
        <f t="shared" si="4"/>
        <v/>
      </c>
      <c r="M20" s="196">
        <f t="shared" si="5"/>
        <v>0</v>
      </c>
    </row>
    <row r="21" spans="1:13" ht="15" x14ac:dyDescent="0.25">
      <c r="A21" s="183">
        <f t="shared" si="6"/>
        <v>9</v>
      </c>
      <c r="B21" s="184"/>
      <c r="C21" s="256">
        <v>0.12</v>
      </c>
      <c r="D21" s="255">
        <f t="shared" si="0"/>
        <v>0</v>
      </c>
      <c r="E21" s="184"/>
      <c r="F21" s="194">
        <f t="shared" si="1"/>
        <v>0</v>
      </c>
      <c r="H21" s="183">
        <f t="shared" si="7"/>
        <v>9</v>
      </c>
      <c r="I21" s="186" t="str">
        <f t="shared" si="2"/>
        <v/>
      </c>
      <c r="J21" s="256">
        <v>0.12</v>
      </c>
      <c r="K21" s="192" t="str">
        <f t="shared" si="3"/>
        <v/>
      </c>
      <c r="L21" s="184" t="str">
        <f t="shared" si="4"/>
        <v/>
      </c>
      <c r="M21" s="196">
        <f t="shared" si="5"/>
        <v>0</v>
      </c>
    </row>
    <row r="22" spans="1:13" ht="15" x14ac:dyDescent="0.25">
      <c r="A22" s="183">
        <f t="shared" si="6"/>
        <v>10</v>
      </c>
      <c r="B22" s="184"/>
      <c r="C22" s="256">
        <v>0.12</v>
      </c>
      <c r="D22" s="255">
        <f t="shared" si="0"/>
        <v>0</v>
      </c>
      <c r="E22" s="184"/>
      <c r="F22" s="194">
        <f t="shared" si="1"/>
        <v>0</v>
      </c>
      <c r="H22" s="183">
        <f t="shared" si="7"/>
        <v>10</v>
      </c>
      <c r="I22" s="186" t="str">
        <f t="shared" si="2"/>
        <v/>
      </c>
      <c r="J22" s="256">
        <v>0.12</v>
      </c>
      <c r="K22" s="192" t="str">
        <f t="shared" si="3"/>
        <v/>
      </c>
      <c r="L22" s="184" t="str">
        <f t="shared" si="4"/>
        <v/>
      </c>
      <c r="M22" s="196">
        <f t="shared" si="5"/>
        <v>0</v>
      </c>
    </row>
    <row r="23" spans="1:13" ht="15" x14ac:dyDescent="0.25">
      <c r="A23" s="183">
        <f t="shared" si="6"/>
        <v>11</v>
      </c>
      <c r="B23" s="184"/>
      <c r="C23" s="256">
        <v>0.12</v>
      </c>
      <c r="D23" s="255">
        <f t="shared" si="0"/>
        <v>0</v>
      </c>
      <c r="E23" s="184"/>
      <c r="F23" s="194">
        <f t="shared" si="1"/>
        <v>0</v>
      </c>
      <c r="H23" s="183">
        <f t="shared" si="7"/>
        <v>11</v>
      </c>
      <c r="I23" s="186" t="str">
        <f t="shared" si="2"/>
        <v/>
      </c>
      <c r="J23" s="256">
        <v>0.12</v>
      </c>
      <c r="K23" s="192" t="str">
        <f t="shared" si="3"/>
        <v/>
      </c>
      <c r="L23" s="184" t="str">
        <f t="shared" si="4"/>
        <v/>
      </c>
      <c r="M23" s="196">
        <f t="shared" si="5"/>
        <v>0</v>
      </c>
    </row>
    <row r="24" spans="1:13" ht="15" x14ac:dyDescent="0.25">
      <c r="A24" s="183">
        <f t="shared" si="6"/>
        <v>12</v>
      </c>
      <c r="B24" s="184"/>
      <c r="C24" s="256">
        <v>0.12</v>
      </c>
      <c r="D24" s="255">
        <f t="shared" si="0"/>
        <v>0</v>
      </c>
      <c r="E24" s="184"/>
      <c r="F24" s="194">
        <f t="shared" si="1"/>
        <v>0</v>
      </c>
      <c r="H24" s="183">
        <f t="shared" si="7"/>
        <v>12</v>
      </c>
      <c r="I24" s="186" t="str">
        <f t="shared" si="2"/>
        <v/>
      </c>
      <c r="J24" s="256">
        <v>0.12</v>
      </c>
      <c r="K24" s="192" t="str">
        <f t="shared" si="3"/>
        <v/>
      </c>
      <c r="L24" s="184" t="str">
        <f t="shared" si="4"/>
        <v/>
      </c>
      <c r="M24" s="196">
        <f t="shared" si="5"/>
        <v>0</v>
      </c>
    </row>
    <row r="25" spans="1:13" ht="15" x14ac:dyDescent="0.25">
      <c r="A25" s="183">
        <f t="shared" si="6"/>
        <v>13</v>
      </c>
      <c r="B25" s="184"/>
      <c r="C25" s="256">
        <v>0.12</v>
      </c>
      <c r="D25" s="255">
        <f t="shared" si="0"/>
        <v>0</v>
      </c>
      <c r="E25" s="184"/>
      <c r="F25" s="194">
        <f t="shared" si="1"/>
        <v>0</v>
      </c>
      <c r="H25" s="183">
        <f t="shared" si="7"/>
        <v>13</v>
      </c>
      <c r="I25" s="186" t="str">
        <f t="shared" si="2"/>
        <v/>
      </c>
      <c r="J25" s="256">
        <v>0.12</v>
      </c>
      <c r="K25" s="192" t="str">
        <f t="shared" si="3"/>
        <v/>
      </c>
      <c r="L25" s="184" t="str">
        <f t="shared" si="4"/>
        <v/>
      </c>
      <c r="M25" s="196">
        <f t="shared" si="5"/>
        <v>0</v>
      </c>
    </row>
    <row r="26" spans="1:13" ht="15" x14ac:dyDescent="0.25">
      <c r="A26" s="183">
        <f t="shared" si="6"/>
        <v>14</v>
      </c>
      <c r="B26" s="184"/>
      <c r="C26" s="256">
        <v>0.12</v>
      </c>
      <c r="D26" s="255">
        <f t="shared" si="0"/>
        <v>0</v>
      </c>
      <c r="E26" s="184"/>
      <c r="F26" s="194">
        <f t="shared" si="1"/>
        <v>0</v>
      </c>
      <c r="H26" s="183">
        <f t="shared" si="7"/>
        <v>14</v>
      </c>
      <c r="I26" s="186" t="str">
        <f t="shared" si="2"/>
        <v/>
      </c>
      <c r="J26" s="256">
        <v>0.12</v>
      </c>
      <c r="K26" s="192" t="str">
        <f t="shared" si="3"/>
        <v/>
      </c>
      <c r="L26" s="184" t="str">
        <f t="shared" si="4"/>
        <v/>
      </c>
      <c r="M26" s="196">
        <f t="shared" si="5"/>
        <v>0</v>
      </c>
    </row>
    <row r="27" spans="1:13" ht="15" x14ac:dyDescent="0.25">
      <c r="A27" s="183">
        <f t="shared" si="6"/>
        <v>15</v>
      </c>
      <c r="B27" s="184"/>
      <c r="C27" s="256">
        <v>0.12</v>
      </c>
      <c r="D27" s="255">
        <f t="shared" si="0"/>
        <v>0</v>
      </c>
      <c r="E27" s="184"/>
      <c r="F27" s="194">
        <f t="shared" si="1"/>
        <v>0</v>
      </c>
      <c r="H27" s="183">
        <f t="shared" si="7"/>
        <v>15</v>
      </c>
      <c r="I27" s="186" t="str">
        <f t="shared" si="2"/>
        <v/>
      </c>
      <c r="J27" s="256">
        <v>0.12</v>
      </c>
      <c r="K27" s="192" t="str">
        <f t="shared" si="3"/>
        <v/>
      </c>
      <c r="L27" s="184" t="str">
        <f t="shared" si="4"/>
        <v/>
      </c>
      <c r="M27" s="196">
        <f t="shared" si="5"/>
        <v>0</v>
      </c>
    </row>
    <row r="28" spans="1:13" ht="15" x14ac:dyDescent="0.25">
      <c r="A28" s="183">
        <f t="shared" si="6"/>
        <v>16</v>
      </c>
      <c r="B28" s="184"/>
      <c r="C28" s="256">
        <v>0.12</v>
      </c>
      <c r="D28" s="255">
        <f t="shared" si="0"/>
        <v>0</v>
      </c>
      <c r="E28" s="184"/>
      <c r="F28" s="194">
        <f t="shared" si="1"/>
        <v>0</v>
      </c>
      <c r="H28" s="183">
        <f t="shared" si="7"/>
        <v>16</v>
      </c>
      <c r="I28" s="186" t="str">
        <f t="shared" si="2"/>
        <v/>
      </c>
      <c r="J28" s="256">
        <v>0.12</v>
      </c>
      <c r="K28" s="192" t="str">
        <f t="shared" si="3"/>
        <v/>
      </c>
      <c r="L28" s="184" t="str">
        <f t="shared" si="4"/>
        <v/>
      </c>
      <c r="M28" s="196">
        <f t="shared" si="5"/>
        <v>0</v>
      </c>
    </row>
    <row r="29" spans="1:13" ht="15" x14ac:dyDescent="0.25">
      <c r="A29" s="183">
        <f t="shared" si="6"/>
        <v>17</v>
      </c>
      <c r="B29" s="184"/>
      <c r="C29" s="256">
        <v>0.12</v>
      </c>
      <c r="D29" s="255">
        <f t="shared" si="0"/>
        <v>0</v>
      </c>
      <c r="E29" s="184"/>
      <c r="F29" s="194">
        <f t="shared" si="1"/>
        <v>0</v>
      </c>
      <c r="H29" s="183">
        <f t="shared" si="7"/>
        <v>17</v>
      </c>
      <c r="I29" s="186" t="str">
        <f t="shared" si="2"/>
        <v/>
      </c>
      <c r="J29" s="256">
        <v>0.12</v>
      </c>
      <c r="K29" s="192" t="str">
        <f t="shared" si="3"/>
        <v/>
      </c>
      <c r="L29" s="184" t="str">
        <f t="shared" si="4"/>
        <v/>
      </c>
      <c r="M29" s="196">
        <f t="shared" si="5"/>
        <v>0</v>
      </c>
    </row>
    <row r="30" spans="1:13" ht="15" x14ac:dyDescent="0.25">
      <c r="A30" s="183">
        <f t="shared" si="6"/>
        <v>18</v>
      </c>
      <c r="B30" s="184"/>
      <c r="C30" s="256">
        <v>0.12</v>
      </c>
      <c r="D30" s="255">
        <f t="shared" si="0"/>
        <v>0</v>
      </c>
      <c r="E30" s="184"/>
      <c r="F30" s="194">
        <f t="shared" si="1"/>
        <v>0</v>
      </c>
      <c r="H30" s="183">
        <f t="shared" si="7"/>
        <v>18</v>
      </c>
      <c r="I30" s="186" t="str">
        <f t="shared" si="2"/>
        <v/>
      </c>
      <c r="J30" s="256">
        <v>0.12</v>
      </c>
      <c r="K30" s="192" t="str">
        <f t="shared" si="3"/>
        <v/>
      </c>
      <c r="L30" s="184" t="str">
        <f t="shared" si="4"/>
        <v/>
      </c>
      <c r="M30" s="196">
        <f t="shared" si="5"/>
        <v>0</v>
      </c>
    </row>
    <row r="31" spans="1:13" ht="15" x14ac:dyDescent="0.25">
      <c r="A31" s="183">
        <f t="shared" si="6"/>
        <v>19</v>
      </c>
      <c r="B31" s="184"/>
      <c r="C31" s="256">
        <v>0.12</v>
      </c>
      <c r="D31" s="255">
        <f t="shared" si="0"/>
        <v>0</v>
      </c>
      <c r="E31" s="184"/>
      <c r="F31" s="194">
        <f t="shared" si="1"/>
        <v>0</v>
      </c>
      <c r="H31" s="183">
        <f t="shared" si="7"/>
        <v>19</v>
      </c>
      <c r="I31" s="186" t="str">
        <f t="shared" si="2"/>
        <v/>
      </c>
      <c r="J31" s="256">
        <v>0.12</v>
      </c>
      <c r="K31" s="192" t="str">
        <f t="shared" si="3"/>
        <v/>
      </c>
      <c r="L31" s="184" t="str">
        <f t="shared" si="4"/>
        <v/>
      </c>
      <c r="M31" s="196">
        <f t="shared" si="5"/>
        <v>0</v>
      </c>
    </row>
    <row r="32" spans="1:13" ht="15" x14ac:dyDescent="0.25">
      <c r="A32" s="183">
        <f t="shared" si="6"/>
        <v>20</v>
      </c>
      <c r="B32" s="184"/>
      <c r="C32" s="256">
        <v>0.12</v>
      </c>
      <c r="D32" s="255">
        <f t="shared" si="0"/>
        <v>0</v>
      </c>
      <c r="E32" s="184"/>
      <c r="F32" s="194">
        <f t="shared" si="1"/>
        <v>0</v>
      </c>
      <c r="H32" s="183">
        <f t="shared" si="7"/>
        <v>20</v>
      </c>
      <c r="I32" s="186" t="str">
        <f t="shared" si="2"/>
        <v/>
      </c>
      <c r="J32" s="256">
        <v>0.12</v>
      </c>
      <c r="K32" s="192" t="str">
        <f t="shared" si="3"/>
        <v/>
      </c>
      <c r="L32" s="184" t="str">
        <f t="shared" si="4"/>
        <v/>
      </c>
      <c r="M32" s="196">
        <f t="shared" si="5"/>
        <v>0</v>
      </c>
    </row>
    <row r="33" spans="1:13" ht="15" x14ac:dyDescent="0.25">
      <c r="A33" s="185" t="s">
        <v>421</v>
      </c>
      <c r="B33" s="185"/>
      <c r="C33" s="185"/>
      <c r="D33" s="185"/>
      <c r="E33" s="185"/>
      <c r="F33" s="195">
        <f>SUM(F13:F32)</f>
        <v>0</v>
      </c>
      <c r="H33" s="185" t="s">
        <v>421</v>
      </c>
      <c r="I33" s="185"/>
      <c r="J33" s="185"/>
      <c r="K33" s="185"/>
      <c r="L33" s="185"/>
      <c r="M33" s="193">
        <f>SUM(M13:M32)</f>
        <v>0</v>
      </c>
    </row>
  </sheetData>
  <sheetProtection sort="0" autoFilter="0"/>
  <mergeCells count="2">
    <mergeCell ref="A11:F11"/>
    <mergeCell ref="H11:M1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/>
  <dimension ref="A1:K49"/>
  <sheetViews>
    <sheetView showRowColHeaders="0" view="pageLayout" topLeftCell="A18" zoomScaleNormal="100" workbookViewId="0">
      <selection activeCell="A17" sqref="A17:H44"/>
    </sheetView>
  </sheetViews>
  <sheetFormatPr baseColWidth="10" defaultColWidth="11.42578125" defaultRowHeight="15" x14ac:dyDescent="0.25"/>
  <cols>
    <col min="1" max="16384" width="11.42578125" style="172"/>
  </cols>
  <sheetData>
    <row r="1" spans="1:11" ht="15.75" x14ac:dyDescent="0.25">
      <c r="A1" s="293" t="s">
        <v>447</v>
      </c>
      <c r="B1" s="294"/>
      <c r="C1" s="295"/>
      <c r="D1" s="295"/>
      <c r="E1" s="295"/>
      <c r="F1" s="295"/>
      <c r="G1" s="233"/>
      <c r="H1" s="233"/>
      <c r="I1" s="231"/>
      <c r="J1" s="231"/>
      <c r="K1" s="231"/>
    </row>
    <row r="2" spans="1:11" x14ac:dyDescent="0.25">
      <c r="A2" s="295"/>
      <c r="B2" s="295"/>
      <c r="C2" s="295"/>
      <c r="D2" s="295"/>
      <c r="E2" s="295"/>
      <c r="F2" s="295"/>
      <c r="G2" s="295"/>
      <c r="H2" s="233"/>
      <c r="I2" s="231"/>
      <c r="J2" s="231"/>
      <c r="K2" s="231"/>
    </row>
    <row r="3" spans="1:11" ht="15" customHeight="1" x14ac:dyDescent="0.25">
      <c r="A3" s="399" t="s">
        <v>692</v>
      </c>
      <c r="B3" s="399"/>
      <c r="C3" s="399"/>
      <c r="D3" s="399"/>
      <c r="E3" s="399"/>
      <c r="F3" s="399"/>
      <c r="G3" s="399"/>
      <c r="H3" s="399"/>
      <c r="I3" s="231"/>
      <c r="J3" s="231"/>
      <c r="K3" s="231"/>
    </row>
    <row r="4" spans="1:11" x14ac:dyDescent="0.25">
      <c r="A4" s="400" t="s">
        <v>694</v>
      </c>
      <c r="B4" s="400"/>
      <c r="C4" s="400"/>
      <c r="D4" s="400"/>
      <c r="E4" s="400"/>
      <c r="F4" s="400"/>
      <c r="G4" s="400"/>
      <c r="H4" s="400"/>
      <c r="I4" s="231"/>
      <c r="J4" s="231"/>
      <c r="K4" s="231"/>
    </row>
    <row r="5" spans="1:11" x14ac:dyDescent="0.25">
      <c r="A5" s="400" t="s">
        <v>693</v>
      </c>
      <c r="B5" s="400"/>
      <c r="C5" s="400"/>
      <c r="D5" s="400"/>
      <c r="E5" s="400"/>
      <c r="F5" s="400"/>
      <c r="G5" s="400"/>
      <c r="H5" s="400"/>
      <c r="I5" s="231"/>
      <c r="J5" s="231"/>
      <c r="K5" s="231"/>
    </row>
    <row r="6" spans="1:11" ht="6" customHeight="1" x14ac:dyDescent="0.25">
      <c r="A6" s="295"/>
      <c r="B6" s="295"/>
      <c r="C6" s="295"/>
      <c r="D6" s="295"/>
      <c r="E6" s="295"/>
      <c r="F6" s="295"/>
      <c r="G6" s="295"/>
      <c r="H6" s="233"/>
      <c r="I6" s="231"/>
      <c r="J6" s="231"/>
      <c r="K6" s="231"/>
    </row>
    <row r="7" spans="1:11" x14ac:dyDescent="0.25">
      <c r="A7" s="295" t="s">
        <v>454</v>
      </c>
      <c r="B7" s="295"/>
      <c r="C7" s="295"/>
      <c r="D7" s="295"/>
      <c r="E7" s="295"/>
      <c r="F7" s="295"/>
      <c r="G7" s="295"/>
      <c r="H7" s="233"/>
      <c r="I7" s="231"/>
      <c r="J7" s="231"/>
      <c r="K7" s="231"/>
    </row>
    <row r="8" spans="1:11" x14ac:dyDescent="0.25">
      <c r="A8" s="295" t="s">
        <v>455</v>
      </c>
      <c r="B8" s="295"/>
      <c r="C8" s="295"/>
      <c r="D8" s="295"/>
      <c r="E8" s="295"/>
      <c r="F8" s="295"/>
      <c r="G8" s="295"/>
      <c r="H8" s="233"/>
      <c r="I8" s="231"/>
      <c r="J8" s="231"/>
      <c r="K8" s="231"/>
    </row>
    <row r="9" spans="1:11" x14ac:dyDescent="0.25">
      <c r="A9" s="295" t="s">
        <v>456</v>
      </c>
      <c r="B9" s="295"/>
      <c r="C9" s="295"/>
      <c r="D9" s="295"/>
      <c r="E9" s="295"/>
      <c r="F9" s="295"/>
      <c r="G9" s="295"/>
      <c r="H9" s="233"/>
      <c r="I9" s="231"/>
      <c r="J9" s="231"/>
      <c r="K9" s="231"/>
    </row>
    <row r="10" spans="1:11" ht="6" customHeight="1" x14ac:dyDescent="0.25">
      <c r="A10" s="295"/>
      <c r="B10" s="295"/>
      <c r="C10" s="295"/>
      <c r="D10" s="295"/>
      <c r="E10" s="295"/>
      <c r="F10" s="295"/>
      <c r="G10" s="295"/>
      <c r="H10" s="233"/>
      <c r="I10" s="231"/>
      <c r="J10" s="231"/>
      <c r="K10" s="231"/>
    </row>
    <row r="11" spans="1:11" x14ac:dyDescent="0.25">
      <c r="A11" s="295" t="s">
        <v>448</v>
      </c>
      <c r="B11" s="295"/>
      <c r="C11" s="295"/>
      <c r="D11" s="295"/>
      <c r="E11" s="295"/>
      <c r="F11" s="295"/>
      <c r="G11" s="295"/>
      <c r="H11" s="233"/>
      <c r="I11" s="231"/>
      <c r="J11" s="231"/>
      <c r="K11" s="231"/>
    </row>
    <row r="12" spans="1:11" x14ac:dyDescent="0.25">
      <c r="A12" s="295" t="s">
        <v>457</v>
      </c>
      <c r="B12" s="295"/>
      <c r="C12" s="295"/>
      <c r="D12" s="295"/>
      <c r="E12" s="295"/>
      <c r="F12" s="295"/>
      <c r="G12" s="295"/>
      <c r="H12" s="233"/>
      <c r="I12" s="231"/>
      <c r="J12" s="231"/>
      <c r="K12" s="231"/>
    </row>
    <row r="13" spans="1:11" x14ac:dyDescent="0.25">
      <c r="A13" s="295" t="s">
        <v>458</v>
      </c>
      <c r="B13" s="295"/>
      <c r="C13" s="295"/>
      <c r="D13" s="295"/>
      <c r="E13" s="295"/>
      <c r="F13" s="295"/>
      <c r="G13" s="295"/>
      <c r="H13" s="233"/>
      <c r="I13" s="231"/>
      <c r="J13" s="231"/>
      <c r="K13" s="231"/>
    </row>
    <row r="14" spans="1:11" x14ac:dyDescent="0.25">
      <c r="A14" s="295" t="s">
        <v>459</v>
      </c>
      <c r="B14" s="295"/>
      <c r="C14" s="295"/>
      <c r="D14" s="295"/>
      <c r="E14" s="295"/>
      <c r="F14" s="295"/>
      <c r="G14" s="295"/>
      <c r="H14" s="233"/>
      <c r="I14" s="231"/>
      <c r="J14" s="231"/>
      <c r="K14" s="231"/>
    </row>
    <row r="15" spans="1:11" x14ac:dyDescent="0.25">
      <c r="A15" s="295" t="s">
        <v>460</v>
      </c>
      <c r="B15" s="295"/>
      <c r="C15" s="295"/>
      <c r="D15" s="295"/>
      <c r="E15" s="295"/>
      <c r="F15" s="295"/>
      <c r="G15" s="295"/>
      <c r="H15" s="233"/>
      <c r="I15" s="231"/>
      <c r="J15" s="231"/>
      <c r="K15" s="231"/>
    </row>
    <row r="16" spans="1:11" x14ac:dyDescent="0.25">
      <c r="A16" s="295"/>
      <c r="B16" s="295"/>
      <c r="C16" s="295"/>
      <c r="D16" s="295"/>
      <c r="E16" s="295"/>
      <c r="F16" s="295"/>
      <c r="G16" s="295"/>
      <c r="H16" s="233"/>
      <c r="I16" s="231"/>
      <c r="J16" s="231"/>
      <c r="K16" s="231"/>
    </row>
    <row r="17" spans="1:11" x14ac:dyDescent="0.25">
      <c r="A17" s="401"/>
      <c r="B17" s="401"/>
      <c r="C17" s="401"/>
      <c r="D17" s="401"/>
      <c r="E17" s="401"/>
      <c r="F17" s="401"/>
      <c r="G17" s="401"/>
      <c r="H17" s="401"/>
      <c r="I17" s="232"/>
      <c r="J17" s="232"/>
      <c r="K17" s="231"/>
    </row>
    <row r="18" spans="1:11" x14ac:dyDescent="0.25">
      <c r="A18" s="401"/>
      <c r="B18" s="401"/>
      <c r="C18" s="401"/>
      <c r="D18" s="401"/>
      <c r="E18" s="401"/>
      <c r="F18" s="401"/>
      <c r="G18" s="401"/>
      <c r="H18" s="401"/>
      <c r="I18" s="232"/>
      <c r="J18" s="232"/>
      <c r="K18" s="231"/>
    </row>
    <row r="19" spans="1:11" x14ac:dyDescent="0.25">
      <c r="A19" s="401"/>
      <c r="B19" s="401"/>
      <c r="C19" s="401"/>
      <c r="D19" s="401"/>
      <c r="E19" s="401"/>
      <c r="F19" s="401"/>
      <c r="G19" s="401"/>
      <c r="H19" s="401"/>
      <c r="I19" s="232"/>
      <c r="J19" s="232"/>
      <c r="K19" s="231"/>
    </row>
    <row r="20" spans="1:11" x14ac:dyDescent="0.25">
      <c r="A20" s="401"/>
      <c r="B20" s="401"/>
      <c r="C20" s="401"/>
      <c r="D20" s="401"/>
      <c r="E20" s="401"/>
      <c r="F20" s="401"/>
      <c r="G20" s="401"/>
      <c r="H20" s="401"/>
      <c r="I20" s="232"/>
      <c r="J20" s="232"/>
      <c r="K20" s="231"/>
    </row>
    <row r="21" spans="1:11" x14ac:dyDescent="0.25">
      <c r="A21" s="401"/>
      <c r="B21" s="401"/>
      <c r="C21" s="401"/>
      <c r="D21" s="401"/>
      <c r="E21" s="401"/>
      <c r="F21" s="401"/>
      <c r="G21" s="401"/>
      <c r="H21" s="401"/>
      <c r="I21" s="232"/>
      <c r="J21" s="232"/>
      <c r="K21" s="231"/>
    </row>
    <row r="22" spans="1:11" x14ac:dyDescent="0.25">
      <c r="A22" s="401"/>
      <c r="B22" s="401"/>
      <c r="C22" s="401"/>
      <c r="D22" s="401"/>
      <c r="E22" s="401"/>
      <c r="F22" s="401"/>
      <c r="G22" s="401"/>
      <c r="H22" s="401"/>
      <c r="I22" s="232"/>
      <c r="J22" s="232"/>
      <c r="K22" s="231"/>
    </row>
    <row r="23" spans="1:11" x14ac:dyDescent="0.25">
      <c r="A23" s="401"/>
      <c r="B23" s="401"/>
      <c r="C23" s="401"/>
      <c r="D23" s="401"/>
      <c r="E23" s="401"/>
      <c r="F23" s="401"/>
      <c r="G23" s="401"/>
      <c r="H23" s="401"/>
      <c r="I23" s="232"/>
      <c r="J23" s="232"/>
      <c r="K23" s="231"/>
    </row>
    <row r="24" spans="1:11" x14ac:dyDescent="0.25">
      <c r="A24" s="401"/>
      <c r="B24" s="401"/>
      <c r="C24" s="401"/>
      <c r="D24" s="401"/>
      <c r="E24" s="401"/>
      <c r="F24" s="401"/>
      <c r="G24" s="401"/>
      <c r="H24" s="401"/>
      <c r="I24" s="232"/>
      <c r="J24" s="232"/>
      <c r="K24" s="231"/>
    </row>
    <row r="25" spans="1:11" x14ac:dyDescent="0.25">
      <c r="A25" s="401"/>
      <c r="B25" s="401"/>
      <c r="C25" s="401"/>
      <c r="D25" s="401"/>
      <c r="E25" s="401"/>
      <c r="F25" s="401"/>
      <c r="G25" s="401"/>
      <c r="H25" s="401"/>
      <c r="I25" s="232"/>
      <c r="J25" s="232"/>
      <c r="K25" s="231"/>
    </row>
    <row r="26" spans="1:11" x14ac:dyDescent="0.25">
      <c r="A26" s="401"/>
      <c r="B26" s="401"/>
      <c r="C26" s="401"/>
      <c r="D26" s="401"/>
      <c r="E26" s="401"/>
      <c r="F26" s="401"/>
      <c r="G26" s="401"/>
      <c r="H26" s="401"/>
      <c r="I26" s="232"/>
      <c r="J26" s="232"/>
      <c r="K26" s="231"/>
    </row>
    <row r="27" spans="1:11" x14ac:dyDescent="0.25">
      <c r="A27" s="401"/>
      <c r="B27" s="401"/>
      <c r="C27" s="401"/>
      <c r="D27" s="401"/>
      <c r="E27" s="401"/>
      <c r="F27" s="401"/>
      <c r="G27" s="401"/>
      <c r="H27" s="401"/>
      <c r="I27" s="232"/>
      <c r="J27" s="232"/>
      <c r="K27" s="231"/>
    </row>
    <row r="28" spans="1:11" x14ac:dyDescent="0.25">
      <c r="A28" s="401"/>
      <c r="B28" s="401"/>
      <c r="C28" s="401"/>
      <c r="D28" s="401"/>
      <c r="E28" s="401"/>
      <c r="F28" s="401"/>
      <c r="G28" s="401"/>
      <c r="H28" s="401"/>
      <c r="I28" s="232"/>
      <c r="J28" s="232"/>
      <c r="K28" s="231"/>
    </row>
    <row r="29" spans="1:11" x14ac:dyDescent="0.25">
      <c r="A29" s="401"/>
      <c r="B29" s="401"/>
      <c r="C29" s="401"/>
      <c r="D29" s="401"/>
      <c r="E29" s="401"/>
      <c r="F29" s="401"/>
      <c r="G29" s="401"/>
      <c r="H29" s="401"/>
      <c r="I29" s="232"/>
      <c r="J29" s="232"/>
      <c r="K29" s="231"/>
    </row>
    <row r="30" spans="1:11" x14ac:dyDescent="0.25">
      <c r="A30" s="401"/>
      <c r="B30" s="401"/>
      <c r="C30" s="401"/>
      <c r="D30" s="401"/>
      <c r="E30" s="401"/>
      <c r="F30" s="401"/>
      <c r="G30" s="401"/>
      <c r="H30" s="401"/>
      <c r="I30" s="232"/>
      <c r="J30" s="232"/>
      <c r="K30" s="231"/>
    </row>
    <row r="31" spans="1:11" x14ac:dyDescent="0.25">
      <c r="A31" s="401"/>
      <c r="B31" s="401"/>
      <c r="C31" s="401"/>
      <c r="D31" s="401"/>
      <c r="E31" s="401"/>
      <c r="F31" s="401"/>
      <c r="G31" s="401"/>
      <c r="H31" s="401"/>
      <c r="I31" s="232"/>
      <c r="J31" s="232"/>
      <c r="K31" s="231"/>
    </row>
    <row r="32" spans="1:11" x14ac:dyDescent="0.25">
      <c r="A32" s="401"/>
      <c r="B32" s="401"/>
      <c r="C32" s="401"/>
      <c r="D32" s="401"/>
      <c r="E32" s="401"/>
      <c r="F32" s="401"/>
      <c r="G32" s="401"/>
      <c r="H32" s="401"/>
      <c r="I32" s="232"/>
      <c r="J32" s="232"/>
      <c r="K32" s="231"/>
    </row>
    <row r="33" spans="1:11" x14ac:dyDescent="0.25">
      <c r="A33" s="401"/>
      <c r="B33" s="401"/>
      <c r="C33" s="401"/>
      <c r="D33" s="401"/>
      <c r="E33" s="401"/>
      <c r="F33" s="401"/>
      <c r="G33" s="401"/>
      <c r="H33" s="401"/>
      <c r="I33" s="232"/>
      <c r="J33" s="232"/>
      <c r="K33" s="231"/>
    </row>
    <row r="34" spans="1:11" x14ac:dyDescent="0.25">
      <c r="A34" s="401"/>
      <c r="B34" s="401"/>
      <c r="C34" s="401"/>
      <c r="D34" s="401"/>
      <c r="E34" s="401"/>
      <c r="F34" s="401"/>
      <c r="G34" s="401"/>
      <c r="H34" s="401"/>
      <c r="I34" s="232"/>
      <c r="J34" s="232"/>
      <c r="K34" s="231"/>
    </row>
    <row r="35" spans="1:11" x14ac:dyDescent="0.25">
      <c r="A35" s="401"/>
      <c r="B35" s="401"/>
      <c r="C35" s="401"/>
      <c r="D35" s="401"/>
      <c r="E35" s="401"/>
      <c r="F35" s="401"/>
      <c r="G35" s="401"/>
      <c r="H35" s="401"/>
      <c r="I35" s="232"/>
      <c r="J35" s="232"/>
      <c r="K35" s="231"/>
    </row>
    <row r="36" spans="1:11" x14ac:dyDescent="0.25">
      <c r="A36" s="401"/>
      <c r="B36" s="401"/>
      <c r="C36" s="401"/>
      <c r="D36" s="401"/>
      <c r="E36" s="401"/>
      <c r="F36" s="401"/>
      <c r="G36" s="401"/>
      <c r="H36" s="401"/>
      <c r="I36" s="232"/>
      <c r="J36" s="232"/>
      <c r="K36" s="231"/>
    </row>
    <row r="37" spans="1:11" x14ac:dyDescent="0.25">
      <c r="A37" s="401"/>
      <c r="B37" s="401"/>
      <c r="C37" s="401"/>
      <c r="D37" s="401"/>
      <c r="E37" s="401"/>
      <c r="F37" s="401"/>
      <c r="G37" s="401"/>
      <c r="H37" s="401"/>
      <c r="I37" s="232"/>
      <c r="J37" s="232"/>
      <c r="K37" s="231"/>
    </row>
    <row r="38" spans="1:11" x14ac:dyDescent="0.25">
      <c r="A38" s="401"/>
      <c r="B38" s="401"/>
      <c r="C38" s="401"/>
      <c r="D38" s="401"/>
      <c r="E38" s="401"/>
      <c r="F38" s="401"/>
      <c r="G38" s="401"/>
      <c r="H38" s="401"/>
      <c r="I38" s="232"/>
      <c r="J38" s="232"/>
      <c r="K38" s="231"/>
    </row>
    <row r="39" spans="1:11" x14ac:dyDescent="0.25">
      <c r="A39" s="401"/>
      <c r="B39" s="401"/>
      <c r="C39" s="401"/>
      <c r="D39" s="401"/>
      <c r="E39" s="401"/>
      <c r="F39" s="401"/>
      <c r="G39" s="401"/>
      <c r="H39" s="401"/>
      <c r="I39" s="232"/>
      <c r="J39" s="232"/>
      <c r="K39" s="231"/>
    </row>
    <row r="40" spans="1:11" x14ac:dyDescent="0.25">
      <c r="A40" s="401"/>
      <c r="B40" s="401"/>
      <c r="C40" s="401"/>
      <c r="D40" s="401"/>
      <c r="E40" s="401"/>
      <c r="F40" s="401"/>
      <c r="G40" s="401"/>
      <c r="H40" s="401"/>
      <c r="I40" s="231"/>
      <c r="J40" s="231"/>
      <c r="K40" s="231"/>
    </row>
    <row r="41" spans="1:11" x14ac:dyDescent="0.25">
      <c r="A41" s="401"/>
      <c r="B41" s="401"/>
      <c r="C41" s="401"/>
      <c r="D41" s="401"/>
      <c r="E41" s="401"/>
      <c r="F41" s="401"/>
      <c r="G41" s="401"/>
      <c r="H41" s="401"/>
      <c r="I41" s="231"/>
      <c r="J41" s="231"/>
      <c r="K41" s="231"/>
    </row>
    <row r="42" spans="1:11" x14ac:dyDescent="0.25">
      <c r="A42" s="401"/>
      <c r="B42" s="401"/>
      <c r="C42" s="401"/>
      <c r="D42" s="401"/>
      <c r="E42" s="401"/>
      <c r="F42" s="401"/>
      <c r="G42" s="401"/>
      <c r="H42" s="401"/>
      <c r="I42" s="231"/>
      <c r="J42" s="231"/>
      <c r="K42" s="231"/>
    </row>
    <row r="43" spans="1:11" x14ac:dyDescent="0.25">
      <c r="A43" s="401"/>
      <c r="B43" s="401"/>
      <c r="C43" s="401"/>
      <c r="D43" s="401"/>
      <c r="E43" s="401"/>
      <c r="F43" s="401"/>
      <c r="G43" s="401"/>
      <c r="H43" s="401"/>
      <c r="I43" s="231"/>
      <c r="J43" s="231"/>
      <c r="K43" s="231"/>
    </row>
    <row r="44" spans="1:11" x14ac:dyDescent="0.25">
      <c r="A44" s="401"/>
      <c r="B44" s="401"/>
      <c r="C44" s="401"/>
      <c r="D44" s="401"/>
      <c r="E44" s="401"/>
      <c r="F44" s="401"/>
      <c r="G44" s="401"/>
      <c r="H44" s="401"/>
      <c r="I44" s="231"/>
      <c r="J44" s="231"/>
      <c r="K44" s="231"/>
    </row>
    <row r="45" spans="1:11" x14ac:dyDescent="0.25">
      <c r="A45" s="234"/>
      <c r="B45" s="234"/>
      <c r="C45" s="234"/>
      <c r="D45" s="234"/>
      <c r="E45" s="235"/>
      <c r="F45" s="236"/>
      <c r="G45" s="237"/>
      <c r="H45" s="237"/>
    </row>
    <row r="46" spans="1:11" x14ac:dyDescent="0.25">
      <c r="A46" s="296"/>
      <c r="B46" s="296"/>
      <c r="C46" s="296"/>
      <c r="D46" s="296"/>
      <c r="E46" s="296"/>
      <c r="F46" s="296"/>
      <c r="G46" s="297" t="s">
        <v>697</v>
      </c>
      <c r="H46" s="297" t="s">
        <v>698</v>
      </c>
    </row>
    <row r="47" spans="1:11" x14ac:dyDescent="0.25">
      <c r="A47" s="398" t="s">
        <v>695</v>
      </c>
      <c r="B47" s="398"/>
      <c r="C47" s="398"/>
      <c r="D47" s="398"/>
      <c r="E47" s="398"/>
      <c r="F47" s="398"/>
      <c r="G47" s="299"/>
      <c r="H47" s="299"/>
    </row>
    <row r="48" spans="1:11" x14ac:dyDescent="0.25">
      <c r="A48" s="398" t="s">
        <v>696</v>
      </c>
      <c r="B48" s="398"/>
      <c r="C48" s="398"/>
      <c r="D48" s="398"/>
      <c r="E48" s="398"/>
      <c r="F48" s="398"/>
      <c r="G48" s="299"/>
      <c r="H48" s="299"/>
    </row>
    <row r="49" spans="1:8" x14ac:dyDescent="0.25">
      <c r="A49" s="277"/>
      <c r="B49" s="278"/>
      <c r="C49" s="278"/>
      <c r="D49" s="238"/>
      <c r="E49" s="238"/>
      <c r="F49" s="278"/>
      <c r="G49" s="278" t="s">
        <v>449</v>
      </c>
      <c r="H49" s="239"/>
    </row>
  </sheetData>
  <sheetProtection password="D981" sheet="1" objects="1" scenarios="1" selectLockedCells="1" sort="0" autoFilter="0"/>
  <mergeCells count="6">
    <mergeCell ref="A47:F47"/>
    <mergeCell ref="A48:F48"/>
    <mergeCell ref="A3:H3"/>
    <mergeCell ref="A4:H4"/>
    <mergeCell ref="A5:H5"/>
    <mergeCell ref="A17:H44"/>
  </mergeCells>
  <pageMargins left="0.66666666666666663" right="0.44791666666666669" top="0.78740157499999996" bottom="0.78740157499999996" header="0.3" footer="0.3"/>
  <pageSetup paperSize="9" orientation="portrait" r:id="rId1"/>
  <headerFooter>
    <oddHeader>&amp;CVerwendungsnachweis Familienerholungsmaßnahmen&amp;RAnlage 1</oddHeader>
    <oddFooter>&amp;CVerwendungsnachweis Sachbericht Familienerholungsmaßnahmen - Stand 19.08.2025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6"/>
  <dimension ref="A1:N64"/>
  <sheetViews>
    <sheetView showGridLines="0" showRowColHeaders="0" tabSelected="1" showRuler="0" view="pageLayout" zoomScaleNormal="100" workbookViewId="0">
      <selection activeCell="G5" sqref="G5:K5"/>
    </sheetView>
  </sheetViews>
  <sheetFormatPr baseColWidth="10" defaultRowHeight="12.75" x14ac:dyDescent="0.2"/>
  <cols>
    <col min="1" max="1" width="4" customWidth="1"/>
    <col min="2" max="2" width="17.42578125" customWidth="1"/>
    <col min="3" max="3" width="11.28515625" customWidth="1"/>
    <col min="4" max="4" width="6.42578125" customWidth="1"/>
    <col min="5" max="5" width="6" customWidth="1"/>
    <col min="6" max="6" width="11.42578125" hidden="1" customWidth="1"/>
    <col min="7" max="7" width="17.85546875" customWidth="1"/>
    <col min="8" max="8" width="15.140625" customWidth="1"/>
    <col min="9" max="9" width="12.42578125" customWidth="1"/>
    <col min="10" max="10" width="12" customWidth="1"/>
    <col min="11" max="11" width="12.5703125" customWidth="1"/>
    <col min="12" max="12" width="15.42578125" customWidth="1"/>
    <col min="13" max="14" width="11.42578125" hidden="1" customWidth="1"/>
    <col min="15" max="15" width="0" hidden="1" customWidth="1"/>
  </cols>
  <sheetData>
    <row r="1" spans="1:12" ht="15" x14ac:dyDescent="0.25">
      <c r="A1" s="301" t="s">
        <v>701</v>
      </c>
      <c r="B1" s="27"/>
      <c r="C1" s="302"/>
      <c r="D1" s="303"/>
      <c r="E1" s="303"/>
      <c r="F1" s="303"/>
      <c r="G1" s="303"/>
      <c r="H1" s="27"/>
      <c r="I1" s="27"/>
      <c r="J1" s="27"/>
      <c r="K1" s="27"/>
      <c r="L1" s="27"/>
    </row>
    <row r="2" spans="1:12" ht="4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6.75" customHeight="1" thickBot="1" x14ac:dyDescent="0.25">
      <c r="A3" s="27"/>
      <c r="B3" s="163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45" x14ac:dyDescent="0.2">
      <c r="A4" s="240" t="s">
        <v>442</v>
      </c>
      <c r="B4" s="304" t="s">
        <v>443</v>
      </c>
      <c r="C4" s="305" t="s">
        <v>497</v>
      </c>
      <c r="D4" s="306" t="s">
        <v>444</v>
      </c>
      <c r="E4" s="307" t="s">
        <v>498</v>
      </c>
      <c r="F4" s="308" t="s">
        <v>450</v>
      </c>
      <c r="G4" s="431" t="s">
        <v>707</v>
      </c>
      <c r="H4" s="432"/>
      <c r="I4" s="432"/>
      <c r="J4" s="432"/>
      <c r="K4" s="433"/>
      <c r="L4" s="309" t="s">
        <v>451</v>
      </c>
    </row>
    <row r="5" spans="1:12" x14ac:dyDescent="0.2">
      <c r="A5" s="241"/>
      <c r="B5" s="310"/>
      <c r="C5" s="241"/>
      <c r="D5" s="311"/>
      <c r="E5" s="312"/>
      <c r="F5" s="241"/>
      <c r="G5" s="418"/>
      <c r="H5" s="419"/>
      <c r="I5" s="419"/>
      <c r="J5" s="419"/>
      <c r="K5" s="420"/>
      <c r="L5" s="313"/>
    </row>
    <row r="6" spans="1:12" x14ac:dyDescent="0.2">
      <c r="A6" s="242">
        <v>1</v>
      </c>
      <c r="B6" s="285"/>
      <c r="C6" s="286"/>
      <c r="D6" s="287"/>
      <c r="E6" s="288"/>
      <c r="F6" s="339">
        <f t="shared" ref="F6:F30" si="0">IF(ISERROR(VLOOKUP(E6,$M$41:$N$57,2,0)),0,VLOOKUP(E6,$M$41:$N$57,2,0))</f>
        <v>0</v>
      </c>
      <c r="G6" s="434"/>
      <c r="H6" s="435"/>
      <c r="I6" s="435"/>
      <c r="J6" s="435"/>
      <c r="K6" s="436"/>
      <c r="L6" s="314">
        <f t="shared" ref="L6:L30" si="1">E6*F6</f>
        <v>0</v>
      </c>
    </row>
    <row r="7" spans="1:12" x14ac:dyDescent="0.2">
      <c r="A7" s="242">
        <v>2</v>
      </c>
      <c r="B7" s="285"/>
      <c r="C7" s="286"/>
      <c r="D7" s="287"/>
      <c r="E7" s="288"/>
      <c r="F7" s="339">
        <f t="shared" si="0"/>
        <v>0</v>
      </c>
      <c r="G7" s="434"/>
      <c r="H7" s="435"/>
      <c r="I7" s="435"/>
      <c r="J7" s="435"/>
      <c r="K7" s="436"/>
      <c r="L7" s="314">
        <f t="shared" si="1"/>
        <v>0</v>
      </c>
    </row>
    <row r="8" spans="1:12" x14ac:dyDescent="0.2">
      <c r="A8" s="242">
        <v>3</v>
      </c>
      <c r="B8" s="285"/>
      <c r="C8" s="286"/>
      <c r="D8" s="287"/>
      <c r="E8" s="288"/>
      <c r="F8" s="339">
        <f t="shared" si="0"/>
        <v>0</v>
      </c>
      <c r="G8" s="434"/>
      <c r="H8" s="435"/>
      <c r="I8" s="435"/>
      <c r="J8" s="435"/>
      <c r="K8" s="436"/>
      <c r="L8" s="314">
        <f t="shared" si="1"/>
        <v>0</v>
      </c>
    </row>
    <row r="9" spans="1:12" x14ac:dyDescent="0.2">
      <c r="A9" s="242">
        <v>4</v>
      </c>
      <c r="B9" s="285"/>
      <c r="C9" s="286"/>
      <c r="D9" s="287"/>
      <c r="E9" s="288"/>
      <c r="F9" s="339">
        <f t="shared" si="0"/>
        <v>0</v>
      </c>
      <c r="G9" s="434"/>
      <c r="H9" s="435"/>
      <c r="I9" s="435"/>
      <c r="J9" s="435"/>
      <c r="K9" s="436"/>
      <c r="L9" s="314">
        <f t="shared" si="1"/>
        <v>0</v>
      </c>
    </row>
    <row r="10" spans="1:12" x14ac:dyDescent="0.2">
      <c r="A10" s="242">
        <v>5</v>
      </c>
      <c r="B10" s="285"/>
      <c r="C10" s="286"/>
      <c r="D10" s="287"/>
      <c r="E10" s="288"/>
      <c r="F10" s="339">
        <f t="shared" si="0"/>
        <v>0</v>
      </c>
      <c r="G10" s="434"/>
      <c r="H10" s="435"/>
      <c r="I10" s="435"/>
      <c r="J10" s="435"/>
      <c r="K10" s="436"/>
      <c r="L10" s="314">
        <f t="shared" si="1"/>
        <v>0</v>
      </c>
    </row>
    <row r="11" spans="1:12" x14ac:dyDescent="0.2">
      <c r="A11" s="242">
        <v>6</v>
      </c>
      <c r="B11" s="285"/>
      <c r="C11" s="286"/>
      <c r="D11" s="287"/>
      <c r="E11" s="288"/>
      <c r="F11" s="339">
        <f t="shared" si="0"/>
        <v>0</v>
      </c>
      <c r="G11" s="434"/>
      <c r="H11" s="435"/>
      <c r="I11" s="435"/>
      <c r="J11" s="435"/>
      <c r="K11" s="436"/>
      <c r="L11" s="314">
        <f t="shared" si="1"/>
        <v>0</v>
      </c>
    </row>
    <row r="12" spans="1:12" x14ac:dyDescent="0.2">
      <c r="A12" s="242">
        <v>7</v>
      </c>
      <c r="B12" s="285"/>
      <c r="C12" s="286"/>
      <c r="D12" s="287"/>
      <c r="E12" s="288"/>
      <c r="F12" s="339">
        <f t="shared" si="0"/>
        <v>0</v>
      </c>
      <c r="G12" s="434"/>
      <c r="H12" s="435"/>
      <c r="I12" s="435"/>
      <c r="J12" s="435"/>
      <c r="K12" s="436"/>
      <c r="L12" s="314">
        <f t="shared" si="1"/>
        <v>0</v>
      </c>
    </row>
    <row r="13" spans="1:12" x14ac:dyDescent="0.2">
      <c r="A13" s="242">
        <v>8</v>
      </c>
      <c r="B13" s="285"/>
      <c r="C13" s="286"/>
      <c r="D13" s="287"/>
      <c r="E13" s="288"/>
      <c r="F13" s="339">
        <f t="shared" si="0"/>
        <v>0</v>
      </c>
      <c r="G13" s="434"/>
      <c r="H13" s="435"/>
      <c r="I13" s="435"/>
      <c r="J13" s="435"/>
      <c r="K13" s="436"/>
      <c r="L13" s="314">
        <f t="shared" si="1"/>
        <v>0</v>
      </c>
    </row>
    <row r="14" spans="1:12" x14ac:dyDescent="0.2">
      <c r="A14" s="242">
        <v>9</v>
      </c>
      <c r="B14" s="285"/>
      <c r="C14" s="286"/>
      <c r="D14" s="287"/>
      <c r="E14" s="288"/>
      <c r="F14" s="339">
        <f t="shared" si="0"/>
        <v>0</v>
      </c>
      <c r="G14" s="434"/>
      <c r="H14" s="435"/>
      <c r="I14" s="435"/>
      <c r="J14" s="435"/>
      <c r="K14" s="436"/>
      <c r="L14" s="314">
        <f t="shared" si="1"/>
        <v>0</v>
      </c>
    </row>
    <row r="15" spans="1:12" x14ac:dyDescent="0.2">
      <c r="A15" s="242">
        <v>10</v>
      </c>
      <c r="B15" s="285"/>
      <c r="C15" s="286"/>
      <c r="D15" s="287"/>
      <c r="E15" s="288"/>
      <c r="F15" s="339">
        <f t="shared" si="0"/>
        <v>0</v>
      </c>
      <c r="G15" s="434"/>
      <c r="H15" s="435"/>
      <c r="I15" s="435"/>
      <c r="J15" s="435"/>
      <c r="K15" s="436"/>
      <c r="L15" s="314">
        <f t="shared" si="1"/>
        <v>0</v>
      </c>
    </row>
    <row r="16" spans="1:12" x14ac:dyDescent="0.2">
      <c r="A16" s="242">
        <v>11</v>
      </c>
      <c r="B16" s="285"/>
      <c r="C16" s="286"/>
      <c r="D16" s="287"/>
      <c r="E16" s="288"/>
      <c r="F16" s="339">
        <f t="shared" si="0"/>
        <v>0</v>
      </c>
      <c r="G16" s="434"/>
      <c r="H16" s="435"/>
      <c r="I16" s="435"/>
      <c r="J16" s="435"/>
      <c r="K16" s="436"/>
      <c r="L16" s="314">
        <f t="shared" si="1"/>
        <v>0</v>
      </c>
    </row>
    <row r="17" spans="1:12" x14ac:dyDescent="0.2">
      <c r="A17" s="242">
        <v>12</v>
      </c>
      <c r="B17" s="285"/>
      <c r="C17" s="286"/>
      <c r="D17" s="287"/>
      <c r="E17" s="288"/>
      <c r="F17" s="339">
        <f t="shared" si="0"/>
        <v>0</v>
      </c>
      <c r="G17" s="434"/>
      <c r="H17" s="435"/>
      <c r="I17" s="435"/>
      <c r="J17" s="435"/>
      <c r="K17" s="436"/>
      <c r="L17" s="314">
        <f t="shared" si="1"/>
        <v>0</v>
      </c>
    </row>
    <row r="18" spans="1:12" x14ac:dyDescent="0.2">
      <c r="A18" s="242">
        <v>13</v>
      </c>
      <c r="B18" s="285"/>
      <c r="C18" s="286"/>
      <c r="D18" s="287"/>
      <c r="E18" s="288"/>
      <c r="F18" s="339">
        <f t="shared" si="0"/>
        <v>0</v>
      </c>
      <c r="G18" s="434"/>
      <c r="H18" s="435"/>
      <c r="I18" s="435"/>
      <c r="J18" s="435"/>
      <c r="K18" s="436"/>
      <c r="L18" s="314">
        <f t="shared" si="1"/>
        <v>0</v>
      </c>
    </row>
    <row r="19" spans="1:12" x14ac:dyDescent="0.2">
      <c r="A19" s="242">
        <v>14</v>
      </c>
      <c r="B19" s="285"/>
      <c r="C19" s="286"/>
      <c r="D19" s="287"/>
      <c r="E19" s="288"/>
      <c r="F19" s="339">
        <f t="shared" si="0"/>
        <v>0</v>
      </c>
      <c r="G19" s="434"/>
      <c r="H19" s="435"/>
      <c r="I19" s="435"/>
      <c r="J19" s="435"/>
      <c r="K19" s="436"/>
      <c r="L19" s="314">
        <f t="shared" si="1"/>
        <v>0</v>
      </c>
    </row>
    <row r="20" spans="1:12" x14ac:dyDescent="0.2">
      <c r="A20" s="242">
        <v>15</v>
      </c>
      <c r="B20" s="285"/>
      <c r="C20" s="286"/>
      <c r="D20" s="287"/>
      <c r="E20" s="288"/>
      <c r="F20" s="339">
        <f t="shared" si="0"/>
        <v>0</v>
      </c>
      <c r="G20" s="434"/>
      <c r="H20" s="435"/>
      <c r="I20" s="435"/>
      <c r="J20" s="435"/>
      <c r="K20" s="436"/>
      <c r="L20" s="314">
        <f t="shared" si="1"/>
        <v>0</v>
      </c>
    </row>
    <row r="21" spans="1:12" x14ac:dyDescent="0.2">
      <c r="A21" s="242">
        <v>16</v>
      </c>
      <c r="B21" s="285"/>
      <c r="C21" s="286"/>
      <c r="D21" s="287"/>
      <c r="E21" s="288"/>
      <c r="F21" s="339">
        <f t="shared" si="0"/>
        <v>0</v>
      </c>
      <c r="G21" s="434"/>
      <c r="H21" s="435"/>
      <c r="I21" s="435"/>
      <c r="J21" s="435"/>
      <c r="K21" s="436"/>
      <c r="L21" s="314">
        <f t="shared" si="1"/>
        <v>0</v>
      </c>
    </row>
    <row r="22" spans="1:12" x14ac:dyDescent="0.2">
      <c r="A22" s="242">
        <v>17</v>
      </c>
      <c r="B22" s="285"/>
      <c r="C22" s="286"/>
      <c r="D22" s="287"/>
      <c r="E22" s="288"/>
      <c r="F22" s="339">
        <f t="shared" si="0"/>
        <v>0</v>
      </c>
      <c r="G22" s="434"/>
      <c r="H22" s="435"/>
      <c r="I22" s="435"/>
      <c r="J22" s="435"/>
      <c r="K22" s="436"/>
      <c r="L22" s="314">
        <f t="shared" si="1"/>
        <v>0</v>
      </c>
    </row>
    <row r="23" spans="1:12" x14ac:dyDescent="0.2">
      <c r="A23" s="242">
        <v>18</v>
      </c>
      <c r="B23" s="285"/>
      <c r="C23" s="286"/>
      <c r="D23" s="287"/>
      <c r="E23" s="288"/>
      <c r="F23" s="339">
        <f t="shared" si="0"/>
        <v>0</v>
      </c>
      <c r="G23" s="434"/>
      <c r="H23" s="435"/>
      <c r="I23" s="435"/>
      <c r="J23" s="435"/>
      <c r="K23" s="436"/>
      <c r="L23" s="314">
        <f t="shared" si="1"/>
        <v>0</v>
      </c>
    </row>
    <row r="24" spans="1:12" x14ac:dyDescent="0.2">
      <c r="A24" s="242">
        <v>19</v>
      </c>
      <c r="B24" s="285"/>
      <c r="C24" s="286"/>
      <c r="D24" s="287"/>
      <c r="E24" s="288"/>
      <c r="F24" s="339">
        <f t="shared" si="0"/>
        <v>0</v>
      </c>
      <c r="G24" s="434"/>
      <c r="H24" s="435"/>
      <c r="I24" s="435"/>
      <c r="J24" s="435"/>
      <c r="K24" s="436"/>
      <c r="L24" s="314">
        <f t="shared" si="1"/>
        <v>0</v>
      </c>
    </row>
    <row r="25" spans="1:12" x14ac:dyDescent="0.2">
      <c r="A25" s="242">
        <v>20</v>
      </c>
      <c r="B25" s="285"/>
      <c r="C25" s="286"/>
      <c r="D25" s="287"/>
      <c r="E25" s="288"/>
      <c r="F25" s="339">
        <f t="shared" si="0"/>
        <v>0</v>
      </c>
      <c r="G25" s="434"/>
      <c r="H25" s="435"/>
      <c r="I25" s="435"/>
      <c r="J25" s="435"/>
      <c r="K25" s="436"/>
      <c r="L25" s="314">
        <f t="shared" si="1"/>
        <v>0</v>
      </c>
    </row>
    <row r="26" spans="1:12" x14ac:dyDescent="0.2">
      <c r="A26" s="242">
        <v>21</v>
      </c>
      <c r="B26" s="285"/>
      <c r="C26" s="286"/>
      <c r="D26" s="287"/>
      <c r="E26" s="288"/>
      <c r="F26" s="339">
        <f t="shared" si="0"/>
        <v>0</v>
      </c>
      <c r="G26" s="434"/>
      <c r="H26" s="435"/>
      <c r="I26" s="435"/>
      <c r="J26" s="435"/>
      <c r="K26" s="436"/>
      <c r="L26" s="314">
        <f t="shared" si="1"/>
        <v>0</v>
      </c>
    </row>
    <row r="27" spans="1:12" x14ac:dyDescent="0.2">
      <c r="A27" s="242">
        <v>22</v>
      </c>
      <c r="B27" s="285"/>
      <c r="C27" s="286"/>
      <c r="D27" s="287"/>
      <c r="E27" s="288"/>
      <c r="F27" s="339">
        <f t="shared" si="0"/>
        <v>0</v>
      </c>
      <c r="G27" s="434"/>
      <c r="H27" s="435"/>
      <c r="I27" s="435"/>
      <c r="J27" s="435"/>
      <c r="K27" s="436"/>
      <c r="L27" s="314">
        <f t="shared" si="1"/>
        <v>0</v>
      </c>
    </row>
    <row r="28" spans="1:12" x14ac:dyDescent="0.2">
      <c r="A28" s="242">
        <v>23</v>
      </c>
      <c r="B28" s="285"/>
      <c r="C28" s="286"/>
      <c r="D28" s="287"/>
      <c r="E28" s="288"/>
      <c r="F28" s="339">
        <f t="shared" si="0"/>
        <v>0</v>
      </c>
      <c r="G28" s="434"/>
      <c r="H28" s="435"/>
      <c r="I28" s="435"/>
      <c r="J28" s="435"/>
      <c r="K28" s="436"/>
      <c r="L28" s="314">
        <f t="shared" si="1"/>
        <v>0</v>
      </c>
    </row>
    <row r="29" spans="1:12" x14ac:dyDescent="0.2">
      <c r="A29" s="242">
        <v>24</v>
      </c>
      <c r="B29" s="285"/>
      <c r="C29" s="286"/>
      <c r="D29" s="287"/>
      <c r="E29" s="288"/>
      <c r="F29" s="339">
        <f t="shared" si="0"/>
        <v>0</v>
      </c>
      <c r="G29" s="434"/>
      <c r="H29" s="435"/>
      <c r="I29" s="435"/>
      <c r="J29" s="435"/>
      <c r="K29" s="436"/>
      <c r="L29" s="314">
        <f t="shared" si="1"/>
        <v>0</v>
      </c>
    </row>
    <row r="30" spans="1:12" ht="13.5" thickBot="1" x14ac:dyDescent="0.25">
      <c r="A30" s="242">
        <v>25</v>
      </c>
      <c r="B30" s="289"/>
      <c r="C30" s="290"/>
      <c r="D30" s="291"/>
      <c r="E30" s="292"/>
      <c r="F30" s="339">
        <f t="shared" si="0"/>
        <v>0</v>
      </c>
      <c r="G30" s="434"/>
      <c r="H30" s="435"/>
      <c r="I30" s="435"/>
      <c r="J30" s="435"/>
      <c r="K30" s="436"/>
      <c r="L30" s="315">
        <f t="shared" si="1"/>
        <v>0</v>
      </c>
    </row>
    <row r="31" spans="1:12" ht="15.75" thickBot="1" x14ac:dyDescent="0.3">
      <c r="A31" s="161"/>
      <c r="B31" s="243"/>
      <c r="C31" s="243"/>
      <c r="D31" s="243"/>
      <c r="E31" s="243"/>
      <c r="F31" s="243"/>
      <c r="G31" s="243"/>
      <c r="H31" s="243"/>
      <c r="I31" s="243"/>
      <c r="J31" s="243"/>
      <c r="K31" s="342" t="s">
        <v>421</v>
      </c>
      <c r="L31" s="341">
        <f>SUM(L6:L30)</f>
        <v>0</v>
      </c>
    </row>
    <row r="32" spans="1:12" ht="14.25" x14ac:dyDescent="0.2">
      <c r="A32" s="161"/>
      <c r="B32" s="243"/>
      <c r="C32" s="243"/>
      <c r="D32" s="243"/>
      <c r="E32" s="243"/>
      <c r="F32" s="243"/>
      <c r="G32" s="243"/>
      <c r="H32" s="243"/>
      <c r="I32" s="243"/>
      <c r="J32" s="243"/>
      <c r="K32" s="249"/>
      <c r="L32" s="250"/>
    </row>
    <row r="33" spans="1:14" ht="14.25" x14ac:dyDescent="0.2">
      <c r="A33" s="27"/>
      <c r="B33" s="398" t="s">
        <v>700</v>
      </c>
      <c r="C33" s="398"/>
      <c r="D33" s="398"/>
      <c r="E33" s="398"/>
      <c r="F33" s="398"/>
      <c r="G33" s="398"/>
      <c r="H33" s="398"/>
      <c r="I33" s="398"/>
      <c r="J33" s="398"/>
      <c r="K33" s="398"/>
      <c r="L33" s="340"/>
    </row>
    <row r="34" spans="1:14" ht="14.25" hidden="1" x14ac:dyDescent="0.2">
      <c r="A34" s="27"/>
      <c r="B34" s="316"/>
      <c r="C34" s="316"/>
      <c r="D34" s="316"/>
      <c r="E34" s="316"/>
      <c r="F34" s="316"/>
      <c r="G34" s="316"/>
      <c r="H34" s="316"/>
      <c r="I34" s="316"/>
      <c r="J34" s="316"/>
      <c r="K34" s="316"/>
      <c r="L34" s="316"/>
    </row>
    <row r="35" spans="1:14" ht="14.25" hidden="1" x14ac:dyDescent="0.2">
      <c r="A35" s="27"/>
      <c r="B35" s="316"/>
      <c r="C35" s="316"/>
      <c r="D35" s="316"/>
      <c r="E35" s="316"/>
      <c r="F35" s="316"/>
      <c r="G35" s="316"/>
      <c r="H35" s="316"/>
      <c r="I35" s="316"/>
      <c r="J35" s="316"/>
      <c r="K35" s="316"/>
      <c r="L35" s="316"/>
    </row>
    <row r="36" spans="1:14" ht="14.25" hidden="1" x14ac:dyDescent="0.2">
      <c r="A36" s="27"/>
      <c r="B36" s="316"/>
      <c r="C36" s="316"/>
      <c r="D36" s="316"/>
      <c r="E36" s="316"/>
      <c r="F36" s="316"/>
      <c r="G36" s="316"/>
      <c r="H36" s="316"/>
      <c r="I36" s="316"/>
      <c r="J36" s="316"/>
      <c r="K36" s="316"/>
      <c r="L36" s="316"/>
    </row>
    <row r="37" spans="1:14" ht="14.25" hidden="1" x14ac:dyDescent="0.2">
      <c r="A37" s="27"/>
      <c r="B37" s="316"/>
      <c r="C37" s="316"/>
      <c r="D37" s="316"/>
      <c r="E37" s="316"/>
      <c r="F37" s="316"/>
      <c r="G37" s="316"/>
      <c r="H37" s="316"/>
      <c r="I37" s="316"/>
      <c r="J37" s="316"/>
      <c r="K37" s="316"/>
      <c r="L37" s="316"/>
    </row>
    <row r="38" spans="1:14" ht="15.75" hidden="1" thickBot="1" x14ac:dyDescent="0.3">
      <c r="A38" s="317"/>
      <c r="B38" s="316"/>
      <c r="C38" s="161"/>
      <c r="D38" s="421" t="s">
        <v>461</v>
      </c>
      <c r="E38" s="422"/>
      <c r="F38" s="422"/>
      <c r="G38" s="422"/>
      <c r="H38" s="422"/>
      <c r="I38" s="423"/>
      <c r="J38" s="316"/>
      <c r="K38" s="316"/>
      <c r="L38" s="316"/>
    </row>
    <row r="39" spans="1:14" ht="15.75" hidden="1" thickBot="1" x14ac:dyDescent="0.3">
      <c r="A39" s="317"/>
      <c r="B39" s="316"/>
      <c r="C39" s="161"/>
      <c r="D39" s="421" t="s">
        <v>38</v>
      </c>
      <c r="E39" s="423"/>
      <c r="F39" s="318"/>
      <c r="G39" s="421" t="s">
        <v>32</v>
      </c>
      <c r="H39" s="422"/>
      <c r="I39" s="423"/>
      <c r="J39" s="316"/>
      <c r="K39" s="316"/>
      <c r="L39" s="316"/>
    </row>
    <row r="40" spans="1:14" ht="85.5" hidden="1" x14ac:dyDescent="0.2">
      <c r="A40" s="319" t="s">
        <v>442</v>
      </c>
      <c r="B40" s="320" t="s">
        <v>462</v>
      </c>
      <c r="C40" s="321" t="s">
        <v>452</v>
      </c>
      <c r="D40" s="424" t="s">
        <v>463</v>
      </c>
      <c r="E40" s="425"/>
      <c r="F40" s="322" t="s">
        <v>464</v>
      </c>
      <c r="G40" s="323" t="s">
        <v>465</v>
      </c>
      <c r="H40" s="324" t="s">
        <v>440</v>
      </c>
      <c r="I40" s="321" t="s">
        <v>453</v>
      </c>
      <c r="J40" s="316"/>
      <c r="K40" s="316"/>
      <c r="L40" s="316"/>
      <c r="M40" s="244" t="s">
        <v>406</v>
      </c>
      <c r="N40" s="245" t="s">
        <v>466</v>
      </c>
    </row>
    <row r="41" spans="1:14" ht="14.25" hidden="1" x14ac:dyDescent="0.2">
      <c r="A41" s="325">
        <v>1</v>
      </c>
      <c r="B41" s="326">
        <v>5</v>
      </c>
      <c r="C41" s="327">
        <v>5</v>
      </c>
      <c r="D41" s="416">
        <v>1000</v>
      </c>
      <c r="E41" s="417"/>
      <c r="F41" s="328"/>
      <c r="G41" s="329">
        <v>250</v>
      </c>
      <c r="H41" s="330">
        <v>0</v>
      </c>
      <c r="I41" s="280">
        <f t="shared" ref="I41:I55" si="2">IFERROR(VLOOKUP(C41,$M$41:$N$57,2,0)*C41*B41,0)</f>
        <v>750</v>
      </c>
      <c r="J41" s="316"/>
      <c r="K41" s="316"/>
      <c r="L41" s="316"/>
      <c r="M41" s="245">
        <v>1</v>
      </c>
      <c r="N41" s="245">
        <v>0</v>
      </c>
    </row>
    <row r="42" spans="1:14" ht="14.25" hidden="1" x14ac:dyDescent="0.2">
      <c r="A42" s="325">
        <v>2</v>
      </c>
      <c r="B42" s="326"/>
      <c r="C42" s="327"/>
      <c r="D42" s="416"/>
      <c r="E42" s="417"/>
      <c r="F42" s="328"/>
      <c r="G42" s="329"/>
      <c r="H42" s="330"/>
      <c r="I42" s="280">
        <f t="shared" si="2"/>
        <v>0</v>
      </c>
      <c r="J42" s="316"/>
      <c r="K42" s="316"/>
      <c r="L42" s="316"/>
      <c r="M42" s="245">
        <v>2</v>
      </c>
      <c r="N42" s="245">
        <v>0</v>
      </c>
    </row>
    <row r="43" spans="1:14" ht="14.25" hidden="1" x14ac:dyDescent="0.2">
      <c r="A43" s="325">
        <v>3</v>
      </c>
      <c r="B43" s="326"/>
      <c r="C43" s="327"/>
      <c r="D43" s="416"/>
      <c r="E43" s="417"/>
      <c r="F43" s="328"/>
      <c r="G43" s="329"/>
      <c r="H43" s="330"/>
      <c r="I43" s="280">
        <f t="shared" si="2"/>
        <v>0</v>
      </c>
      <c r="J43" s="316"/>
      <c r="K43" s="316"/>
      <c r="L43" s="316"/>
      <c r="M43" s="245">
        <v>3</v>
      </c>
      <c r="N43" s="245">
        <v>0</v>
      </c>
    </row>
    <row r="44" spans="1:14" ht="14.25" hidden="1" x14ac:dyDescent="0.2">
      <c r="A44" s="325">
        <v>4</v>
      </c>
      <c r="B44" s="326"/>
      <c r="C44" s="327"/>
      <c r="D44" s="416"/>
      <c r="E44" s="417"/>
      <c r="F44" s="328"/>
      <c r="G44" s="329"/>
      <c r="H44" s="330"/>
      <c r="I44" s="280">
        <f t="shared" si="2"/>
        <v>0</v>
      </c>
      <c r="J44" s="316"/>
      <c r="K44" s="316"/>
      <c r="L44" s="316"/>
      <c r="M44" s="245">
        <v>4</v>
      </c>
      <c r="N44" s="245">
        <v>0</v>
      </c>
    </row>
    <row r="45" spans="1:14" ht="14.25" hidden="1" x14ac:dyDescent="0.2">
      <c r="A45" s="325">
        <v>5</v>
      </c>
      <c r="B45" s="326"/>
      <c r="C45" s="327"/>
      <c r="D45" s="416"/>
      <c r="E45" s="417"/>
      <c r="F45" s="328"/>
      <c r="G45" s="329"/>
      <c r="H45" s="330"/>
      <c r="I45" s="280">
        <f t="shared" si="2"/>
        <v>0</v>
      </c>
      <c r="J45" s="316"/>
      <c r="K45" s="316"/>
      <c r="L45" s="316"/>
      <c r="M45" s="245">
        <v>5</v>
      </c>
      <c r="N45" s="245">
        <v>30</v>
      </c>
    </row>
    <row r="46" spans="1:14" ht="14.25" hidden="1" x14ac:dyDescent="0.2">
      <c r="A46" s="325">
        <v>6</v>
      </c>
      <c r="B46" s="326"/>
      <c r="C46" s="327"/>
      <c r="D46" s="416"/>
      <c r="E46" s="417"/>
      <c r="F46" s="328"/>
      <c r="G46" s="329"/>
      <c r="H46" s="330"/>
      <c r="I46" s="280">
        <f t="shared" si="2"/>
        <v>0</v>
      </c>
      <c r="J46" s="316"/>
      <c r="K46" s="316"/>
      <c r="L46" s="316"/>
      <c r="M46" s="245">
        <v>6</v>
      </c>
      <c r="N46" s="245">
        <v>30</v>
      </c>
    </row>
    <row r="47" spans="1:14" ht="14.25" hidden="1" x14ac:dyDescent="0.2">
      <c r="A47" s="325">
        <v>7</v>
      </c>
      <c r="B47" s="326"/>
      <c r="C47" s="327"/>
      <c r="D47" s="416"/>
      <c r="E47" s="417"/>
      <c r="F47" s="328"/>
      <c r="G47" s="329"/>
      <c r="H47" s="330"/>
      <c r="I47" s="280">
        <f t="shared" si="2"/>
        <v>0</v>
      </c>
      <c r="J47" s="316"/>
      <c r="K47" s="316"/>
      <c r="L47" s="316"/>
      <c r="M47" s="245">
        <v>7</v>
      </c>
      <c r="N47" s="245">
        <v>30</v>
      </c>
    </row>
    <row r="48" spans="1:14" ht="14.25" hidden="1" x14ac:dyDescent="0.2">
      <c r="A48" s="325">
        <v>8</v>
      </c>
      <c r="B48" s="326"/>
      <c r="C48" s="327"/>
      <c r="D48" s="416"/>
      <c r="E48" s="417"/>
      <c r="F48" s="328"/>
      <c r="G48" s="329"/>
      <c r="H48" s="330"/>
      <c r="I48" s="280">
        <f t="shared" si="2"/>
        <v>0</v>
      </c>
      <c r="J48" s="316"/>
      <c r="K48" s="316"/>
      <c r="L48" s="316"/>
      <c r="M48" s="245">
        <v>8</v>
      </c>
      <c r="N48" s="245">
        <f>((7*30)+26)/8</f>
        <v>29.5</v>
      </c>
    </row>
    <row r="49" spans="1:14" ht="14.25" hidden="1" x14ac:dyDescent="0.2">
      <c r="A49" s="325">
        <v>9</v>
      </c>
      <c r="B49" s="326"/>
      <c r="C49" s="327"/>
      <c r="D49" s="416"/>
      <c r="E49" s="417"/>
      <c r="F49" s="328"/>
      <c r="G49" s="329"/>
      <c r="H49" s="330"/>
      <c r="I49" s="280">
        <f t="shared" si="2"/>
        <v>0</v>
      </c>
      <c r="J49" s="316"/>
      <c r="K49" s="316"/>
      <c r="L49" s="316"/>
      <c r="M49" s="245">
        <v>9</v>
      </c>
      <c r="N49" s="245">
        <f>((7*30)+49)/9</f>
        <v>28.777777777777779</v>
      </c>
    </row>
    <row r="50" spans="1:14" ht="14.25" hidden="1" x14ac:dyDescent="0.2">
      <c r="A50" s="325">
        <v>10</v>
      </c>
      <c r="B50" s="326"/>
      <c r="C50" s="327"/>
      <c r="D50" s="416"/>
      <c r="E50" s="417"/>
      <c r="F50" s="328"/>
      <c r="G50" s="329"/>
      <c r="H50" s="330"/>
      <c r="I50" s="280">
        <f t="shared" si="2"/>
        <v>0</v>
      </c>
      <c r="J50" s="316"/>
      <c r="K50" s="316"/>
      <c r="L50" s="316"/>
      <c r="M50" s="245">
        <v>10</v>
      </c>
      <c r="N50" s="245">
        <f>((7*30)+70)/10</f>
        <v>28</v>
      </c>
    </row>
    <row r="51" spans="1:14" ht="14.25" hidden="1" x14ac:dyDescent="0.2">
      <c r="A51" s="325">
        <v>11</v>
      </c>
      <c r="B51" s="326"/>
      <c r="C51" s="327"/>
      <c r="D51" s="416"/>
      <c r="E51" s="417"/>
      <c r="F51" s="328"/>
      <c r="G51" s="329"/>
      <c r="H51" s="330"/>
      <c r="I51" s="280">
        <f t="shared" si="2"/>
        <v>0</v>
      </c>
      <c r="J51" s="316"/>
      <c r="K51" s="316"/>
      <c r="L51" s="316"/>
      <c r="M51" s="245">
        <v>11</v>
      </c>
      <c r="N51" s="245">
        <f>((7*30)+89)/11</f>
        <v>27.181818181818183</v>
      </c>
    </row>
    <row r="52" spans="1:14" ht="14.25" hidden="1" x14ac:dyDescent="0.2">
      <c r="A52" s="325">
        <v>12</v>
      </c>
      <c r="B52" s="326"/>
      <c r="C52" s="327"/>
      <c r="D52" s="416"/>
      <c r="E52" s="417"/>
      <c r="F52" s="328"/>
      <c r="G52" s="329"/>
      <c r="H52" s="330"/>
      <c r="I52" s="280">
        <f t="shared" si="2"/>
        <v>0</v>
      </c>
      <c r="J52" s="316"/>
      <c r="K52" s="316"/>
      <c r="L52" s="316"/>
      <c r="M52" s="245">
        <v>12</v>
      </c>
      <c r="N52" s="245">
        <f>((7*30)+107)/12</f>
        <v>26.416666666666668</v>
      </c>
    </row>
    <row r="53" spans="1:14" ht="14.25" hidden="1" x14ac:dyDescent="0.2">
      <c r="A53" s="325">
        <v>13</v>
      </c>
      <c r="B53" s="326"/>
      <c r="C53" s="327"/>
      <c r="D53" s="416"/>
      <c r="E53" s="417"/>
      <c r="F53" s="328"/>
      <c r="G53" s="329"/>
      <c r="H53" s="330"/>
      <c r="I53" s="280">
        <f t="shared" si="2"/>
        <v>0</v>
      </c>
      <c r="J53" s="316"/>
      <c r="K53" s="316"/>
      <c r="L53" s="316"/>
      <c r="M53" s="245">
        <v>13</v>
      </c>
      <c r="N53" s="245">
        <f>((7*30)+123)/13</f>
        <v>25.615384615384617</v>
      </c>
    </row>
    <row r="54" spans="1:14" ht="14.25" hidden="1" x14ac:dyDescent="0.2">
      <c r="A54" s="325">
        <v>14</v>
      </c>
      <c r="B54" s="326"/>
      <c r="C54" s="327"/>
      <c r="D54" s="416"/>
      <c r="E54" s="417"/>
      <c r="F54" s="328"/>
      <c r="G54" s="329"/>
      <c r="H54" s="330"/>
      <c r="I54" s="280">
        <f t="shared" si="2"/>
        <v>0</v>
      </c>
      <c r="J54" s="316"/>
      <c r="K54" s="316"/>
      <c r="L54" s="316"/>
      <c r="M54" s="245">
        <v>14</v>
      </c>
      <c r="N54" s="245">
        <f>((7*30)+138)/14</f>
        <v>24.857142857142858</v>
      </c>
    </row>
    <row r="55" spans="1:14" ht="15" hidden="1" thickBot="1" x14ac:dyDescent="0.25">
      <c r="A55" s="331">
        <v>15</v>
      </c>
      <c r="B55" s="332"/>
      <c r="C55" s="333"/>
      <c r="D55" s="402"/>
      <c r="E55" s="403"/>
      <c r="F55" s="334"/>
      <c r="G55" s="335"/>
      <c r="H55" s="336"/>
      <c r="I55" s="280">
        <f t="shared" si="2"/>
        <v>0</v>
      </c>
      <c r="J55" s="316"/>
      <c r="K55" s="316"/>
      <c r="L55" s="316"/>
      <c r="M55" s="245">
        <v>15</v>
      </c>
      <c r="N55" s="245">
        <v>0</v>
      </c>
    </row>
    <row r="56" spans="1:14" ht="15.75" hidden="1" thickBot="1" x14ac:dyDescent="0.3">
      <c r="A56" s="317"/>
      <c r="B56" s="281"/>
      <c r="C56" s="281"/>
      <c r="D56" s="404">
        <f>SUM(D41:E55)</f>
        <v>1000</v>
      </c>
      <c r="E56" s="405"/>
      <c r="F56" s="282">
        <f>SUM(F41:F55)</f>
        <v>0</v>
      </c>
      <c r="G56" s="283">
        <f>SUM(G41:G55)</f>
        <v>250</v>
      </c>
      <c r="H56" s="283">
        <f>SUM(H41:H55)</f>
        <v>0</v>
      </c>
      <c r="I56" s="283">
        <f>SUM(I41:I55)</f>
        <v>750</v>
      </c>
      <c r="J56" s="316"/>
      <c r="K56" s="316"/>
      <c r="L56" s="316"/>
      <c r="M56" s="245">
        <v>16</v>
      </c>
      <c r="N56" s="245">
        <v>0</v>
      </c>
    </row>
    <row r="57" spans="1:14" ht="26.25" hidden="1" customHeight="1" thickBot="1" x14ac:dyDescent="0.25">
      <c r="A57" s="317"/>
      <c r="B57" s="281"/>
      <c r="C57" s="281"/>
      <c r="D57" s="406" t="s">
        <v>467</v>
      </c>
      <c r="E57" s="407"/>
      <c r="F57" s="284"/>
      <c r="G57" s="408" t="s">
        <v>468</v>
      </c>
      <c r="H57" s="409"/>
      <c r="I57" s="410"/>
      <c r="J57" s="316"/>
      <c r="K57" s="316"/>
      <c r="L57" s="316"/>
      <c r="M57" s="245">
        <v>17</v>
      </c>
      <c r="N57" s="245">
        <v>0</v>
      </c>
    </row>
    <row r="58" spans="1:14" ht="15.75" hidden="1" thickBot="1" x14ac:dyDescent="0.3">
      <c r="A58" s="317"/>
      <c r="B58" s="161"/>
      <c r="C58" s="161"/>
      <c r="D58" s="411">
        <f>SUM(D41:E55)</f>
        <v>1000</v>
      </c>
      <c r="E58" s="412"/>
      <c r="F58" s="337"/>
      <c r="G58" s="413">
        <f>G56+H56+I56</f>
        <v>1000</v>
      </c>
      <c r="H58" s="414"/>
      <c r="I58" s="415"/>
      <c r="J58" s="316"/>
      <c r="K58" s="316"/>
      <c r="L58" s="316"/>
    </row>
    <row r="59" spans="1:14" ht="14.25" hidden="1" x14ac:dyDescent="0.2">
      <c r="A59" s="27"/>
      <c r="B59" s="316"/>
      <c r="C59" s="316"/>
      <c r="D59" s="316"/>
      <c r="E59" s="316"/>
      <c r="F59" s="316"/>
      <c r="G59" s="316"/>
      <c r="H59" s="316"/>
      <c r="I59" s="316"/>
      <c r="J59" s="316"/>
      <c r="K59" s="316"/>
      <c r="L59" s="316"/>
    </row>
    <row r="60" spans="1:14" ht="14.25" hidden="1" x14ac:dyDescent="0.2">
      <c r="A60" s="27"/>
      <c r="B60" s="316"/>
      <c r="C60" s="316"/>
      <c r="D60" s="316"/>
      <c r="E60" s="316"/>
      <c r="F60" s="316"/>
      <c r="G60" s="316"/>
      <c r="H60" s="316"/>
      <c r="I60" s="316"/>
      <c r="J60" s="316"/>
      <c r="K60" s="316"/>
      <c r="L60" s="316"/>
    </row>
    <row r="61" spans="1:14" ht="14.25" hidden="1" x14ac:dyDescent="0.2">
      <c r="A61" s="27"/>
      <c r="B61" s="316"/>
      <c r="C61" s="316"/>
      <c r="D61" s="316"/>
      <c r="E61" s="316"/>
      <c r="F61" s="316"/>
      <c r="G61" s="316"/>
      <c r="H61" s="316"/>
      <c r="I61" s="316"/>
      <c r="J61" s="316"/>
      <c r="K61" s="316"/>
      <c r="L61" s="316"/>
    </row>
    <row r="62" spans="1:14" ht="14.25" x14ac:dyDescent="0.2">
      <c r="A62" s="27"/>
      <c r="B62" s="398" t="s">
        <v>699</v>
      </c>
      <c r="C62" s="398"/>
      <c r="D62" s="398"/>
      <c r="E62" s="398"/>
      <c r="F62" s="398"/>
      <c r="G62" s="398"/>
      <c r="H62" s="398"/>
      <c r="I62" s="398"/>
      <c r="J62" s="398"/>
      <c r="K62" s="398"/>
      <c r="L62" s="338">
        <f>L33-L31</f>
        <v>0</v>
      </c>
    </row>
    <row r="63" spans="1:14" ht="14.25" x14ac:dyDescent="0.2">
      <c r="A63" s="27"/>
      <c r="B63" s="316"/>
      <c r="C63" s="316"/>
      <c r="D63" s="316"/>
      <c r="E63" s="316"/>
      <c r="F63" s="316"/>
      <c r="G63" s="316"/>
      <c r="H63" s="316"/>
      <c r="I63" s="316"/>
      <c r="J63" s="316"/>
      <c r="K63" s="316"/>
      <c r="L63" s="316"/>
    </row>
    <row r="64" spans="1:14" ht="14.25" x14ac:dyDescent="0.2"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</sheetData>
  <sheetProtection password="D981" sheet="1" objects="1" scenarios="1" sort="0" autoFilter="0"/>
  <mergeCells count="53">
    <mergeCell ref="G30:K30"/>
    <mergeCell ref="G25:K25"/>
    <mergeCell ref="G26:K26"/>
    <mergeCell ref="G27:K27"/>
    <mergeCell ref="G28:K28"/>
    <mergeCell ref="G29:K29"/>
    <mergeCell ref="G20:K20"/>
    <mergeCell ref="G21:K21"/>
    <mergeCell ref="G22:K22"/>
    <mergeCell ref="G23:K23"/>
    <mergeCell ref="G24:K24"/>
    <mergeCell ref="G15:K15"/>
    <mergeCell ref="G16:K16"/>
    <mergeCell ref="G17:K17"/>
    <mergeCell ref="G18:K18"/>
    <mergeCell ref="G19:K19"/>
    <mergeCell ref="G10:K10"/>
    <mergeCell ref="G11:K11"/>
    <mergeCell ref="G12:K12"/>
    <mergeCell ref="G13:K13"/>
    <mergeCell ref="G14:K14"/>
    <mergeCell ref="G4:K4"/>
    <mergeCell ref="G6:K6"/>
    <mergeCell ref="G7:K7"/>
    <mergeCell ref="G8:K8"/>
    <mergeCell ref="G9:K9"/>
    <mergeCell ref="B33:K33"/>
    <mergeCell ref="B62:K62"/>
    <mergeCell ref="G5:K5"/>
    <mergeCell ref="D38:I38"/>
    <mergeCell ref="D39:E39"/>
    <mergeCell ref="G39:I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G57:I57"/>
    <mergeCell ref="D58:E58"/>
    <mergeCell ref="G58:I58"/>
  </mergeCells>
  <conditionalFormatting sqref="I41:I55">
    <cfRule type="expression" dxfId="0" priority="1">
      <formula>$I$41&gt;0</formula>
    </cfRule>
  </conditionalFormatting>
  <pageMargins left="0.7" right="0.7" top="0.78740157499999996" bottom="0.78740157499999996" header="0.3" footer="0.3"/>
  <pageSetup paperSize="9" orientation="landscape" r:id="rId1"/>
  <headerFooter>
    <oddFooter>&amp;CTN-Anzahl-Übernachtungen - Stand 19.08.2025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52</vt:i4>
      </vt:variant>
    </vt:vector>
  </HeadingPairs>
  <TitlesOfParts>
    <vt:vector size="64" baseType="lpstr">
      <vt:lpstr>allg. Daten</vt:lpstr>
      <vt:lpstr>Hinweise zum Ausfüllen</vt:lpstr>
      <vt:lpstr>Zus.</vt:lpstr>
      <vt:lpstr>Belegliste</vt:lpstr>
      <vt:lpstr>Einnahmen</vt:lpstr>
      <vt:lpstr>Festbetrag_S101</vt:lpstr>
      <vt:lpstr>Festbetrag_S104</vt:lpstr>
      <vt:lpstr>Sachbericht (A1)_S89</vt:lpstr>
      <vt:lpstr>TN-Übersicht-Wohnsitz (A2)_S89</vt:lpstr>
      <vt:lpstr>FB</vt:lpstr>
      <vt:lpstr>DB</vt:lpstr>
      <vt:lpstr>DEFINITION</vt:lpstr>
      <vt:lpstr>Anerkannte_Ausgaben</vt:lpstr>
      <vt:lpstr>ANR</vt:lpstr>
      <vt:lpstr>Anteilsbetrag</vt:lpstr>
      <vt:lpstr>AnteilsbetragAnerkannt</vt:lpstr>
      <vt:lpstr>AusgAnerkannt</vt:lpstr>
      <vt:lpstr>AusISAP</vt:lpstr>
      <vt:lpstr>Bescheidvom</vt:lpstr>
      <vt:lpstr>bis</vt:lpstr>
      <vt:lpstr>Differenz_anerkannt</vt:lpstr>
      <vt:lpstr>Dritt_Eigenmittel</vt:lpstr>
      <vt:lpstr>Dritt_EigenmittelAnerkannt</vt:lpstr>
      <vt:lpstr>Belegliste!Druckbereich</vt:lpstr>
      <vt:lpstr>Einnahmen!Druckbereich</vt:lpstr>
      <vt:lpstr>Festbetrag_S101!Druckbereich</vt:lpstr>
      <vt:lpstr>Festbetrag_S104!Druckbereich</vt:lpstr>
      <vt:lpstr>'Sachbericht (A1)_S89'!Druckbereich</vt:lpstr>
      <vt:lpstr>'TN-Übersicht-Wohnsitz (A2)_S89'!Druckbereich</vt:lpstr>
      <vt:lpstr>Zus.!Druckbereich</vt:lpstr>
      <vt:lpstr>Ergebnis</vt:lpstr>
      <vt:lpstr>ErgebnisAnerkannt</vt:lpstr>
      <vt:lpstr>F_ART</vt:lpstr>
      <vt:lpstr>F_Satz</vt:lpstr>
      <vt:lpstr>Fehlbedarf</vt:lpstr>
      <vt:lpstr>FehlbedarfAnerkannt</vt:lpstr>
      <vt:lpstr>Fest_berechnet_abgerechnet</vt:lpstr>
      <vt:lpstr>Fest_berechnet_anerkannt</vt:lpstr>
      <vt:lpstr>Festbetrag</vt:lpstr>
      <vt:lpstr>Festbetrag_S101</vt:lpstr>
      <vt:lpstr>Festbetrag_S101_lagus</vt:lpstr>
      <vt:lpstr>Festbetrag_S104</vt:lpstr>
      <vt:lpstr>Festbetrag_S104_lagus</vt:lpstr>
      <vt:lpstr>FestbetragAnerkannt</vt:lpstr>
      <vt:lpstr>Finart_Anteil</vt:lpstr>
      <vt:lpstr>Finart_Fehl</vt:lpstr>
      <vt:lpstr>Finart_Fest</vt:lpstr>
      <vt:lpstr>Gesamtausgaben_Bescheid</vt:lpstr>
      <vt:lpstr>GesAusgaben_Differenz</vt:lpstr>
      <vt:lpstr>Nachweistyp</vt:lpstr>
      <vt:lpstr>Ort</vt:lpstr>
      <vt:lpstr>PLZ</vt:lpstr>
      <vt:lpstr>Strasse</vt:lpstr>
      <vt:lpstr>Summe_Landesmittel</vt:lpstr>
      <vt:lpstr>Summe_LandesmittelAnerkannt</vt:lpstr>
      <vt:lpstr>Summe_tats_Ausg</vt:lpstr>
      <vt:lpstr>Summe_tats_AusgAnerkannt</vt:lpstr>
      <vt:lpstr>tats_Anteil_Landesmittel</vt:lpstr>
      <vt:lpstr>tats_Ausgaben</vt:lpstr>
      <vt:lpstr>von</vt:lpstr>
      <vt:lpstr>Zahlungen_Landesmittel</vt:lpstr>
      <vt:lpstr>Zahlungen_LandesmittelAnerkannt</vt:lpstr>
      <vt:lpstr>Zuwendung</vt:lpstr>
      <vt:lpstr>Zuwendungsempfänger</vt:lpstr>
    </vt:vector>
  </TitlesOfParts>
  <Company>ZZ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goertzh</dc:creator>
  <cp:lastModifiedBy>Arndt, Anke</cp:lastModifiedBy>
  <cp:lastPrinted>2025-08-19T13:16:51Z</cp:lastPrinted>
  <dcterms:created xsi:type="dcterms:W3CDTF">2004-01-26T15:38:27Z</dcterms:created>
  <dcterms:modified xsi:type="dcterms:W3CDTF">2025-08-19T13:21:34Z</dcterms:modified>
</cp:coreProperties>
</file>